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aps\Desktop\"/>
    </mc:Choice>
  </mc:AlternateContent>
  <bookViews>
    <workbookView xWindow="0" yWindow="0" windowWidth="23040" windowHeight="9840"/>
  </bookViews>
  <sheets>
    <sheet name="Sheet1" sheetId="1" r:id="rId1"/>
    <sheet name="Tāme" sheetId="4" r:id="rId2"/>
    <sheet name="bloki" sheetId="2" state="hidden" r:id="rId3"/>
  </sheets>
  <externalReferences>
    <externalReference r:id="rId4"/>
  </externalReferences>
  <definedNames>
    <definedName name="Betona_biezums">[1]!Table3[Betona biezums]</definedName>
    <definedName name="Stiegrojums_solis">[1]!Table4[Stiegrojums solis]</definedName>
    <definedName name="Stiegrudiametri">[1]!Table1[Stiegru diametri]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C9" i="4"/>
  <c r="C10" i="4" s="1"/>
  <c r="K11" i="4"/>
  <c r="H8" i="4"/>
  <c r="I10" i="4" l="1"/>
  <c r="K8" i="4"/>
  <c r="K10" i="4" l="1"/>
  <c r="E10" i="1" l="1"/>
  <c r="E11" i="1"/>
  <c r="E12" i="1"/>
  <c r="J3" i="1"/>
  <c r="I9" i="4" s="1"/>
  <c r="K9" i="4" s="1"/>
  <c r="I3" i="1"/>
  <c r="H3" i="1"/>
  <c r="G3" i="1"/>
  <c r="F5" i="1"/>
  <c r="F3" i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49" i="2"/>
  <c r="G48" i="2"/>
  <c r="G46" i="2"/>
  <c r="G45" i="2"/>
  <c r="G44" i="2"/>
  <c r="G42" i="2"/>
  <c r="G41" i="2"/>
  <c r="G40" i="2"/>
  <c r="G39" i="2"/>
  <c r="G38" i="2"/>
  <c r="G37" i="2"/>
  <c r="G35" i="2"/>
  <c r="G34" i="2"/>
  <c r="G50" i="2"/>
  <c r="G47" i="2"/>
  <c r="G43" i="2"/>
  <c r="G36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E29" i="1" l="1"/>
  <c r="J9" i="1" s="1"/>
  <c r="J10" i="1" l="1"/>
  <c r="E8" i="4"/>
  <c r="E11" i="4" s="1"/>
  <c r="N11" i="4" l="1"/>
  <c r="O11" i="4"/>
  <c r="O12" i="4" s="1"/>
  <c r="E9" i="4"/>
  <c r="L8" i="4"/>
  <c r="M8" i="4"/>
  <c r="P11" i="4" l="1"/>
  <c r="N9" i="4"/>
  <c r="K13" i="2"/>
  <c r="K17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5" i="2"/>
  <c r="K5" i="2"/>
  <c r="K9" i="2"/>
  <c r="K10" i="2"/>
  <c r="K14" i="2"/>
  <c r="K18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86" i="2"/>
  <c r="K6" i="2"/>
  <c r="K3" i="2"/>
  <c r="K11" i="2"/>
  <c r="K15" i="2"/>
  <c r="K19" i="2"/>
  <c r="K23" i="2"/>
  <c r="K27" i="2"/>
  <c r="K31" i="2"/>
  <c r="K35" i="2"/>
  <c r="K39" i="2"/>
  <c r="K43" i="2"/>
  <c r="K47" i="2"/>
  <c r="K51" i="2"/>
  <c r="K55" i="2"/>
  <c r="K59" i="2"/>
  <c r="K63" i="2"/>
  <c r="K67" i="2"/>
  <c r="K71" i="2"/>
  <c r="K75" i="2"/>
  <c r="K79" i="2"/>
  <c r="K83" i="2"/>
  <c r="K87" i="2"/>
  <c r="K7" i="2"/>
  <c r="K12" i="2"/>
  <c r="K16" i="2"/>
  <c r="K20" i="2"/>
  <c r="K24" i="2"/>
  <c r="K28" i="2"/>
  <c r="K32" i="2"/>
  <c r="K36" i="2"/>
  <c r="K40" i="2"/>
  <c r="K44" i="2"/>
  <c r="K48" i="2"/>
  <c r="K52" i="2"/>
  <c r="K56" i="2"/>
  <c r="K60" i="2"/>
  <c r="K64" i="2"/>
  <c r="K68" i="2"/>
  <c r="K72" i="2"/>
  <c r="K76" i="2"/>
  <c r="K80" i="2"/>
  <c r="K84" i="2"/>
  <c r="K4" i="2"/>
  <c r="K8" i="2"/>
  <c r="P8" i="4"/>
  <c r="M12" i="4"/>
  <c r="M17" i="4" s="1"/>
  <c r="P9" i="4"/>
  <c r="E10" i="4" l="1"/>
  <c r="N10" i="4" s="1"/>
  <c r="P10" i="4" s="1"/>
  <c r="P12" i="4" s="1"/>
  <c r="N12" i="4" l="1"/>
  <c r="N13" i="4" s="1"/>
  <c r="N14" i="4"/>
  <c r="P15" i="4" s="1"/>
  <c r="P16" i="4" s="1"/>
  <c r="P18" i="4" s="1"/>
  <c r="P19" i="4" s="1"/>
  <c r="P20" i="4" s="1"/>
</calcChain>
</file>

<file path=xl/sharedStrings.xml><?xml version="1.0" encoding="utf-8"?>
<sst xmlns="http://schemas.openxmlformats.org/spreadsheetml/2006/main" count="274" uniqueCount="159">
  <si>
    <t>Nr.p.k.</t>
  </si>
  <si>
    <t>Nosaukums</t>
  </si>
  <si>
    <r>
      <t>Cena par mērvienību (</t>
    </r>
    <r>
      <rPr>
        <i/>
        <sz val="10"/>
        <color theme="1"/>
        <rFont val="Courier New"/>
        <family val="3"/>
        <charset val="186"/>
      </rPr>
      <t>EUR)</t>
    </r>
  </si>
  <si>
    <t>Piezīmes</t>
  </si>
  <si>
    <t xml:space="preserve">bauroc Eco Term Plus 500 </t>
  </si>
  <si>
    <t xml:space="preserve">bauroc Eco Term Plus 375 </t>
  </si>
  <si>
    <t xml:space="preserve">bauroc Eco Term Plus 300 </t>
  </si>
  <si>
    <t>bauroc EcoLight 375</t>
  </si>
  <si>
    <t>bauroc EcoLight 250</t>
  </si>
  <si>
    <t>bauroc EcoLight 200</t>
  </si>
  <si>
    <t xml:space="preserve">bauroc Universal 300 </t>
  </si>
  <si>
    <t>bauroc Universal 200</t>
  </si>
  <si>
    <t>bauroc Classic 300</t>
  </si>
  <si>
    <t>bauroc Classic 250</t>
  </si>
  <si>
    <t>bauroc Classic 200</t>
  </si>
  <si>
    <t>bauroc Classic 150</t>
  </si>
  <si>
    <t>bauroc Classic 100</t>
  </si>
  <si>
    <t>bauroc Acoustic 250</t>
  </si>
  <si>
    <t>bauroc Acoustic 150</t>
  </si>
  <si>
    <t>bauroc Acoustic 100</t>
  </si>
  <si>
    <t>bauroc Hard 300</t>
  </si>
  <si>
    <t>bauroc Hard 250</t>
  </si>
  <si>
    <t>bauroc Hard 200</t>
  </si>
  <si>
    <t>TexoBLOCK GRAND 400</t>
  </si>
  <si>
    <t>TexoBLOCK GRAND 375</t>
  </si>
  <si>
    <t>TexoBLOCK CLASSIC 300</t>
  </si>
  <si>
    <t>TexoBLOCK CLASSIC 240</t>
  </si>
  <si>
    <t>TexoBLOCK STANDART 300</t>
  </si>
  <si>
    <t>TexoBLOCK STANDART 200</t>
  </si>
  <si>
    <t>RocLITE ENERGO TERM 500</t>
  </si>
  <si>
    <t>RocLITE ENERGO 380</t>
  </si>
  <si>
    <t>Ytong PP2/0,4 S+GT</t>
  </si>
  <si>
    <t>Ytong PP3/0,5 S+GT</t>
  </si>
  <si>
    <t>Ytong PP4/0,6 S+GT</t>
  </si>
  <si>
    <t>Ytong PP2/0,4 S</t>
  </si>
  <si>
    <t xml:space="preserve">Ytong PP4/0,6 </t>
  </si>
  <si>
    <t>Kolle Keramzīta bloki 5 Mpa 100</t>
  </si>
  <si>
    <t>Kolle Keramzīta bloki 5 Mpa 150</t>
  </si>
  <si>
    <t>Kolle Keramzīta bloki 5 Mpa 200</t>
  </si>
  <si>
    <t>Kolle Keramzīta bloki 5 Mpa 250</t>
  </si>
  <si>
    <t>Kolle Keramzīta bloki 5 Mpa 300</t>
  </si>
  <si>
    <t>Kolle Keramzīta bloki 3 Mpa 100</t>
  </si>
  <si>
    <t>Kolle Keramzīta bloki 3 Mpa 150</t>
  </si>
  <si>
    <t>Kolle Keramzīta bloki 3 Mpa 200</t>
  </si>
  <si>
    <t>Kolle Keramzīta bloki 3 Mpa 250</t>
  </si>
  <si>
    <t>Kolle Keramzīta bloki 3 Mpa 300</t>
  </si>
  <si>
    <t>BBR Keramzīta bloki 5 Mpa 200</t>
  </si>
  <si>
    <t>BBR Keramzīta bloki 5 Mpa 250</t>
  </si>
  <si>
    <t>BBR Keramzīta bloki 5 Mpa 300</t>
  </si>
  <si>
    <t>BBR Keramzīta bloki 3 Mpa 100</t>
  </si>
  <si>
    <t>BBR Keramzīta bloki 3 Mpa 150</t>
  </si>
  <si>
    <t>BBR Keramzīta bloki 3 Mpa 200</t>
  </si>
  <si>
    <t>BBR Keramzīta bloki 3 Mpa 250</t>
  </si>
  <si>
    <t>BBR Keramzīta bloki 3 Mpa 300</t>
  </si>
  <si>
    <t>FIBO PLUS 200</t>
  </si>
  <si>
    <t>FIBO PLUS 250</t>
  </si>
  <si>
    <t>FIBO PLUS 300</t>
  </si>
  <si>
    <t>FIBO standarta bloki 3 Mpa 100</t>
  </si>
  <si>
    <t>FIBO standarta bloki 3 Mpa 150</t>
  </si>
  <si>
    <t>FIBO standarta bloki 3 Mpa 200</t>
  </si>
  <si>
    <t>FIBO standarta bloki 3 Mpa 250</t>
  </si>
  <si>
    <t>FIBO standarta bloki 3 Mpa 300</t>
  </si>
  <si>
    <t>FIBO standarta bloki 3 Mpa 350</t>
  </si>
  <si>
    <t>FIBO standarta bloki 5 Mpa 100</t>
  </si>
  <si>
    <t>FIBO standarta bloki 5 Mpa 150</t>
  </si>
  <si>
    <t>FIBO standarta bloki 5 Mpa 200</t>
  </si>
  <si>
    <t>FIBO standarta bloki 5 Mpa 250</t>
  </si>
  <si>
    <t>FIBO standarta bloki 5 Mpa 300</t>
  </si>
  <si>
    <t>FIBO Term 300</t>
  </si>
  <si>
    <t>FIBO Term 380</t>
  </si>
  <si>
    <t>FIBO Term 420</t>
  </si>
  <si>
    <t>Garums</t>
  </si>
  <si>
    <t>Platums</t>
  </si>
  <si>
    <t>Augstums</t>
  </si>
  <si>
    <t>RocLITE CLASSIC 300</t>
  </si>
  <si>
    <t>RocLITE CLASSIC 250</t>
  </si>
  <si>
    <t>RocLITE STANDART 300</t>
  </si>
  <si>
    <t>RocLITE UNIVERSAL 300</t>
  </si>
  <si>
    <t>RocLITE UNIVERSAL 250</t>
  </si>
  <si>
    <t>RocLITE UNIVERSAL 200</t>
  </si>
  <si>
    <t>Celtniecības bloku veids</t>
  </si>
  <si>
    <t>Izmēri</t>
  </si>
  <si>
    <t>Platums (mm)</t>
  </si>
  <si>
    <t>Augstums (mm)</t>
  </si>
  <si>
    <t>Izejas dati</t>
  </si>
  <si>
    <t>Sienās paredzamo ailu izmēri</t>
  </si>
  <si>
    <t>Platums (m)</t>
  </si>
  <si>
    <t>Augstums (m)</t>
  </si>
  <si>
    <t>Aila 1</t>
  </si>
  <si>
    <t>Aila 2</t>
  </si>
  <si>
    <t>Aila 3</t>
  </si>
  <si>
    <t>Aila 4</t>
  </si>
  <si>
    <t>Aila 5</t>
  </si>
  <si>
    <t>Aila 6</t>
  </si>
  <si>
    <t>Aila 7</t>
  </si>
  <si>
    <t>Aila 8</t>
  </si>
  <si>
    <t>Aila 9</t>
  </si>
  <si>
    <t>Aila 10</t>
  </si>
  <si>
    <t>Aila 11</t>
  </si>
  <si>
    <t>Aila 12</t>
  </si>
  <si>
    <t>Aila 13</t>
  </si>
  <si>
    <t xml:space="preserve">Aila 14 </t>
  </si>
  <si>
    <t>Aila 15</t>
  </si>
  <si>
    <t>Aila 16</t>
  </si>
  <si>
    <t>Aila 17</t>
  </si>
  <si>
    <t>Aila 18</t>
  </si>
  <si>
    <t>Aila 19</t>
  </si>
  <si>
    <t>Aila 20</t>
  </si>
  <si>
    <t>Ailas laukums (m²)</t>
  </si>
  <si>
    <t>Ailu kopējais laukums (m²)</t>
  </si>
  <si>
    <t>Sienu kopējais virsmas laukums (m²)</t>
  </si>
  <si>
    <t>Nepieciešamais bloku daudzums (m³)</t>
  </si>
  <si>
    <t>Nepieciešamais bloku skaits (gab)</t>
  </si>
  <si>
    <t>Cena (EUR/m³), bez PVN</t>
  </si>
  <si>
    <t>Aprēķina rezultāti</t>
  </si>
  <si>
    <t>Garums   (mm)</t>
  </si>
  <si>
    <t>1. Bloku saraksta secībai nav nekāda sakara ar būvmateriālu vai būvizstrādājumu kvalitātes rādītājiem vai izmantošanas iespējamību. Saraksts izveidots nejaušā secībā;</t>
  </si>
  <si>
    <t>3. Bloku patiesās cenas var mainīties atkarībā no to piegādātāja vai tirgotāja piedāvājuma izmaiņām, tādēļ precīzam aprēķinam ailītē "Cena" ievadiet aktuālo būvizstrādājuma cenu;</t>
  </si>
  <si>
    <t>Lokālā tāme Nr.1</t>
  </si>
  <si>
    <t>(darba veids vai konstruktīvā elementa nosaukums)</t>
  </si>
  <si>
    <t xml:space="preserve">Tāme sastādīta 2018. gada tirgus cenās.                            </t>
  </si>
  <si>
    <t> Nr.</t>
  </si>
  <si>
    <t> Kods</t>
  </si>
  <si>
    <t> Darba</t>
  </si>
  <si>
    <t> Mērvie-nība</t>
  </si>
  <si>
    <t> Daudzums</t>
  </si>
  <si>
    <t> Vienības izmaksas</t>
  </si>
  <si>
    <t> Kopā uz visu apjomu</t>
  </si>
  <si>
    <t>p.k.</t>
  </si>
  <si>
    <t>nosaukums</t>
  </si>
  <si>
    <t> laika norma (c/h)</t>
  </si>
  <si>
    <t> darba samaksas likme (EUR/h)</t>
  </si>
  <si>
    <t> darba alga (EUR)</t>
  </si>
  <si>
    <t> materiāli  (EUR)</t>
  </si>
  <si>
    <t> mehā-nismi  (EUR)</t>
  </si>
  <si>
    <t> kopā  (EUR)</t>
  </si>
  <si>
    <t> darbietilpī-ba (c/h)</t>
  </si>
  <si>
    <r>
      <t>m</t>
    </r>
    <r>
      <rPr>
        <vertAlign val="superscript"/>
        <sz val="9"/>
        <rFont val="Courier New"/>
        <family val="3"/>
        <charset val="186"/>
      </rPr>
      <t>3</t>
    </r>
  </si>
  <si>
    <r>
      <t>m</t>
    </r>
    <r>
      <rPr>
        <vertAlign val="superscript"/>
        <sz val="9"/>
        <rFont val="Courier New"/>
        <family val="3"/>
        <charset val="186"/>
      </rPr>
      <t>2</t>
    </r>
  </si>
  <si>
    <t>iep.</t>
  </si>
  <si>
    <t>  </t>
  </si>
  <si>
    <t>Kopā</t>
  </si>
  <si>
    <t xml:space="preserve">Palīgmateriāli </t>
  </si>
  <si>
    <t>Transports</t>
  </si>
  <si>
    <t>Starpsumma</t>
  </si>
  <si>
    <t>Būvfirmas pieskaitījumi</t>
  </si>
  <si>
    <t>Sociālās apdrošināšanas iemaksas</t>
  </si>
  <si>
    <t>PVN</t>
  </si>
  <si>
    <t> Tiešās izmaksas kopā</t>
  </si>
  <si>
    <t>Sienu mūrēšana no blokiem</t>
  </si>
  <si>
    <t>līme</t>
  </si>
  <si>
    <t>cena</t>
  </si>
  <si>
    <t>Gāzbetona bloku līme, 25 kg</t>
  </si>
  <si>
    <t>Mūrjava 25 kg</t>
  </si>
  <si>
    <t>pateriņš kg/m3</t>
  </si>
  <si>
    <t>daudzums</t>
  </si>
  <si>
    <t>Palīgmateriāli</t>
  </si>
  <si>
    <t>Bloku mūris</t>
  </si>
  <si>
    <t>4. Informācija ajaunota 2018.12.27.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</si>
</sst>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426]\ * #,##0.00_-;\-[$€-426]\ * #,##0.00_-;_-[$€-426]\ * &quot;-&quot;??_-;_-@_-"/>
    <numFmt numFmtId="165" formatCode="0.0"/>
  </numFmts>
  <fonts count="33" x14ac:knownFonts="1">
    <font>
      <sz val="11"/>
      <color theme="1"/>
      <name val="Calibri"/>
      <family val="2"/>
      <charset val="186"/>
      <scheme val="minor"/>
    </font>
    <font>
      <sz val="10"/>
      <color theme="1"/>
      <name val="Courier New"/>
      <family val="3"/>
      <charset val="186"/>
    </font>
    <font>
      <i/>
      <sz val="10"/>
      <color theme="1"/>
      <name val="Courier New"/>
      <family val="3"/>
      <charset val="186"/>
    </font>
    <font>
      <b/>
      <sz val="9"/>
      <color theme="1"/>
      <name val="Courier New"/>
      <family val="3"/>
      <charset val="186"/>
    </font>
    <font>
      <sz val="11"/>
      <color theme="1"/>
      <name val="Courier New"/>
      <family val="3"/>
      <charset val="186"/>
    </font>
    <font>
      <sz val="11"/>
      <color rgb="FF0000FF"/>
      <name val="Courier New"/>
      <family val="3"/>
      <charset val="186"/>
    </font>
    <font>
      <sz val="11"/>
      <color theme="1"/>
      <name val="Arial Black"/>
      <family val="2"/>
      <charset val="186"/>
    </font>
    <font>
      <sz val="11"/>
      <name val="Courier New"/>
      <family val="3"/>
      <charset val="186"/>
    </font>
    <font>
      <b/>
      <sz val="11"/>
      <color rgb="FFFF0000"/>
      <name val="Courier New"/>
      <family val="3"/>
      <charset val="186"/>
    </font>
    <font>
      <sz val="14"/>
      <color rgb="FF0000FF"/>
      <name val="Courier New"/>
      <family val="3"/>
      <charset val="186"/>
    </font>
    <font>
      <sz val="9"/>
      <color theme="1"/>
      <name val="Courier New"/>
      <family val="3"/>
      <charset val="186"/>
    </font>
    <font>
      <i/>
      <sz val="10"/>
      <color theme="1"/>
      <name val="Calibri Light"/>
      <family val="2"/>
      <charset val="186"/>
      <scheme val="major"/>
    </font>
    <font>
      <sz val="11"/>
      <color rgb="FFFF0000"/>
      <name val="Calibri Light"/>
      <family val="2"/>
      <charset val="186"/>
      <scheme val="major"/>
    </font>
    <font>
      <sz val="11"/>
      <color rgb="FFFF0000"/>
      <name val="Courier New"/>
      <family val="3"/>
      <charset val="186"/>
    </font>
    <font>
      <i/>
      <sz val="10"/>
      <color rgb="FFFF0000"/>
      <name val="Calibri Light"/>
      <family val="2"/>
      <charset val="186"/>
      <scheme val="major"/>
    </font>
    <font>
      <sz val="10"/>
      <name val="Arial"/>
      <family val="2"/>
    </font>
    <font>
      <b/>
      <sz val="12"/>
      <name val="Courier New"/>
      <family val="3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Courier New"/>
      <family val="3"/>
      <charset val="186"/>
    </font>
    <font>
      <sz val="8"/>
      <name val="Courier New"/>
      <family val="3"/>
      <charset val="186"/>
    </font>
    <font>
      <b/>
      <i/>
      <sz val="10"/>
      <name val="Courier New"/>
      <family val="3"/>
      <charset val="186"/>
    </font>
    <font>
      <b/>
      <sz val="9"/>
      <name val="Courier New"/>
      <family val="3"/>
      <charset val="186"/>
    </font>
    <font>
      <b/>
      <sz val="10"/>
      <name val="Times New Roman"/>
      <family val="1"/>
      <charset val="186"/>
    </font>
    <font>
      <b/>
      <sz val="10"/>
      <name val="Arial"/>
      <family val="2"/>
      <charset val="186"/>
    </font>
    <font>
      <b/>
      <sz val="7"/>
      <name val="Courier New"/>
      <family val="3"/>
      <charset val="186"/>
    </font>
    <font>
      <sz val="9"/>
      <name val="Courier New"/>
      <family val="3"/>
      <charset val="186"/>
    </font>
    <font>
      <vertAlign val="superscript"/>
      <sz val="9"/>
      <name val="Courier New"/>
      <family val="3"/>
      <charset val="186"/>
    </font>
    <font>
      <b/>
      <u/>
      <sz val="11"/>
      <name val="Courier New"/>
      <family val="3"/>
      <charset val="186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rgb="FF0000FF"/>
      </left>
      <right style="medium">
        <color indexed="64"/>
      </right>
      <top style="hair">
        <color rgb="FF0000FF"/>
      </top>
      <bottom style="medium">
        <color indexed="64"/>
      </bottom>
      <diagonal/>
    </border>
    <border>
      <left/>
      <right style="medium">
        <color indexed="64"/>
      </right>
      <top style="hair">
        <color rgb="FF0000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FF"/>
      </top>
      <bottom style="medium">
        <color indexed="64"/>
      </bottom>
      <diagonal/>
    </border>
    <border>
      <left/>
      <right/>
      <top style="hair">
        <color rgb="FF0000FF"/>
      </top>
      <bottom/>
      <diagonal/>
    </border>
    <border>
      <left style="medium">
        <color indexed="64"/>
      </left>
      <right style="hair">
        <color rgb="FF0000FF"/>
      </right>
      <top style="hair">
        <color rgb="FF0000FF"/>
      </top>
      <bottom style="medium">
        <color indexed="64"/>
      </bottom>
      <diagonal/>
    </border>
    <border>
      <left style="hair">
        <color rgb="FF0000FF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rgb="FF0000FF"/>
      </right>
      <top/>
      <bottom style="medium">
        <color indexed="64"/>
      </bottom>
      <diagonal/>
    </border>
    <border>
      <left style="hair">
        <color rgb="FF0000FF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rgb="FF0000FF"/>
      </right>
      <top/>
      <bottom style="thin">
        <color indexed="64"/>
      </bottom>
      <diagonal/>
    </border>
    <border>
      <left style="hair">
        <color rgb="FF0000F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FF"/>
      </right>
      <top style="thin">
        <color indexed="64"/>
      </top>
      <bottom style="medium">
        <color indexed="64"/>
      </bottom>
      <diagonal/>
    </border>
    <border>
      <left style="hair">
        <color rgb="FF0000FF"/>
      </left>
      <right style="medium">
        <color indexed="64"/>
      </right>
      <top style="thin">
        <color indexed="64"/>
      </top>
      <bottom style="hair">
        <color rgb="FF0000FF"/>
      </bottom>
      <diagonal/>
    </border>
    <border>
      <left/>
      <right style="thin">
        <color indexed="64"/>
      </right>
      <top style="thin">
        <color indexed="64"/>
      </top>
      <bottom style="hair">
        <color rgb="FF0000FF"/>
      </bottom>
      <diagonal/>
    </border>
    <border>
      <left style="thin">
        <color indexed="64"/>
      </left>
      <right style="thin">
        <color indexed="64"/>
      </right>
      <top/>
      <bottom style="hair">
        <color rgb="FF0000FF"/>
      </bottom>
      <diagonal/>
    </border>
    <border>
      <left style="thin">
        <color indexed="64"/>
      </left>
      <right/>
      <top style="thin">
        <color indexed="64"/>
      </top>
      <bottom style="hair">
        <color rgb="FF0000FF"/>
      </bottom>
      <diagonal/>
    </border>
    <border>
      <left style="thin">
        <color indexed="64"/>
      </left>
      <right/>
      <top/>
      <bottom style="hair">
        <color rgb="FF0000FF"/>
      </bottom>
      <diagonal/>
    </border>
    <border>
      <left style="thin">
        <color indexed="64"/>
      </left>
      <right style="hair">
        <color rgb="FF0000FF"/>
      </right>
      <top style="thin">
        <color indexed="64"/>
      </top>
      <bottom style="hair">
        <color rgb="FF0000F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rgb="FF0000FF"/>
      </left>
      <right style="hair">
        <color rgb="FF0000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249">
    <xf numFmtId="0" fontId="0" fillId="0" borderId="0" xfId="0"/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2" fontId="5" fillId="0" borderId="21" xfId="0" applyNumberFormat="1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25" xfId="0" applyBorder="1"/>
    <xf numFmtId="0" fontId="1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2" fontId="5" fillId="0" borderId="30" xfId="0" applyNumberFormat="1" applyFont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horizontal="center" vertical="center"/>
    </xf>
    <xf numFmtId="2" fontId="5" fillId="0" borderId="32" xfId="0" applyNumberFormat="1" applyFont="1" applyBorder="1" applyAlignment="1" applyProtection="1">
      <alignment horizontal="center" vertical="center"/>
      <protection locked="0"/>
    </xf>
    <xf numFmtId="2" fontId="5" fillId="0" borderId="33" xfId="0" applyNumberFormat="1" applyFont="1" applyBorder="1" applyAlignment="1" applyProtection="1">
      <alignment horizontal="center" vertical="center"/>
      <protection locked="0"/>
    </xf>
    <xf numFmtId="2" fontId="5" fillId="0" borderId="30" xfId="0" applyNumberFormat="1" applyFont="1" applyFill="1" applyBorder="1" applyAlignment="1" applyProtection="1">
      <alignment horizontal="center" vertical="center"/>
      <protection locked="0"/>
    </xf>
    <xf numFmtId="2" fontId="5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2" fontId="5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4" fillId="3" borderId="1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7" fillId="0" borderId="0" xfId="1" applyFont="1"/>
    <xf numFmtId="0" fontId="18" fillId="0" borderId="0" xfId="1" applyFont="1"/>
    <xf numFmtId="0" fontId="23" fillId="0" borderId="0" xfId="1" applyFont="1" applyBorder="1" applyAlignment="1">
      <alignment wrapText="1"/>
    </xf>
    <xf numFmtId="0" fontId="24" fillId="0" borderId="0" xfId="1" applyFont="1"/>
    <xf numFmtId="0" fontId="24" fillId="0" borderId="0" xfId="1" applyFont="1" applyBorder="1"/>
    <xf numFmtId="0" fontId="17" fillId="0" borderId="0" xfId="1" applyFont="1" applyAlignment="1">
      <alignment wrapText="1"/>
    </xf>
    <xf numFmtId="0" fontId="4" fillId="0" borderId="0" xfId="0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" fontId="26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2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8" xfId="0" applyNumberFormat="1" applyFont="1" applyFill="1" applyBorder="1" applyAlignment="1" applyProtection="1">
      <alignment horizontal="center" vertical="center"/>
      <protection locked="0"/>
    </xf>
    <xf numFmtId="4" fontId="26" fillId="0" borderId="64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center" wrapText="1"/>
    </xf>
    <xf numFmtId="0" fontId="4" fillId="3" borderId="56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wrapText="1"/>
    </xf>
    <xf numFmtId="0" fontId="4" fillId="3" borderId="75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wrapText="1"/>
    </xf>
    <xf numFmtId="0" fontId="4" fillId="0" borderId="89" xfId="0" applyFont="1" applyFill="1" applyBorder="1" applyAlignment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4" fillId="3" borderId="83" xfId="0" applyFont="1" applyFill="1" applyBorder="1" applyAlignment="1">
      <alignment horizontal="center" vertical="center" wrapText="1"/>
    </xf>
    <xf numFmtId="2" fontId="9" fillId="4" borderId="90" xfId="0" applyNumberFormat="1" applyFont="1" applyFill="1" applyBorder="1" applyAlignment="1" applyProtection="1">
      <alignment horizontal="center" vertical="center"/>
      <protection locked="0"/>
    </xf>
    <xf numFmtId="0" fontId="8" fillId="0" borderId="91" xfId="0" applyFont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/>
    </xf>
    <xf numFmtId="0" fontId="4" fillId="3" borderId="58" xfId="0" applyFont="1" applyFill="1" applyBorder="1" applyAlignment="1">
      <alignment horizontal="center"/>
    </xf>
    <xf numFmtId="0" fontId="4" fillId="3" borderId="67" xfId="0" applyFont="1" applyFill="1" applyBorder="1" applyAlignment="1">
      <alignment horizontal="center"/>
    </xf>
    <xf numFmtId="0" fontId="4" fillId="3" borderId="92" xfId="0" applyFont="1" applyFill="1" applyBorder="1" applyAlignment="1">
      <alignment horizontal="center" vertical="center" wrapText="1"/>
    </xf>
    <xf numFmtId="0" fontId="4" fillId="3" borderId="93" xfId="0" applyFont="1" applyFill="1" applyBorder="1" applyAlignment="1">
      <alignment horizontal="center" vertical="center" wrapText="1"/>
    </xf>
    <xf numFmtId="0" fontId="4" fillId="0" borderId="78" xfId="0" applyFont="1" applyBorder="1" applyAlignment="1">
      <alignment horizontal="left" vertical="center"/>
    </xf>
    <xf numFmtId="2" fontId="7" fillId="0" borderId="76" xfId="0" applyNumberFormat="1" applyFont="1" applyFill="1" applyBorder="1" applyAlignment="1" applyProtection="1">
      <alignment horizontal="center" vertical="center"/>
    </xf>
    <xf numFmtId="2" fontId="7" fillId="0" borderId="94" xfId="0" applyNumberFormat="1" applyFont="1" applyFill="1" applyBorder="1" applyAlignment="1" applyProtection="1">
      <alignment horizontal="center" vertical="center"/>
    </xf>
    <xf numFmtId="0" fontId="4" fillId="0" borderId="61" xfId="0" applyFont="1" applyBorder="1" applyAlignment="1">
      <alignment horizontal="right" vertical="center"/>
    </xf>
    <xf numFmtId="0" fontId="4" fillId="0" borderId="62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2" fontId="6" fillId="0" borderId="87" xfId="0" applyNumberFormat="1" applyFont="1" applyBorder="1" applyAlignment="1">
      <alignment horizontal="center" vertical="center"/>
    </xf>
    <xf numFmtId="2" fontId="6" fillId="0" borderId="95" xfId="0" applyNumberFormat="1" applyFont="1" applyBorder="1" applyAlignment="1">
      <alignment horizontal="center" vertical="center"/>
    </xf>
    <xf numFmtId="0" fontId="4" fillId="0" borderId="0" xfId="0" applyFont="1" applyBorder="1"/>
    <xf numFmtId="0" fontId="14" fillId="0" borderId="68" xfId="0" applyFont="1" applyBorder="1" applyAlignment="1">
      <alignment horizontal="left" vertical="center" wrapText="1"/>
    </xf>
    <xf numFmtId="0" fontId="16" fillId="0" borderId="0" xfId="1" applyFont="1" applyBorder="1" applyAlignment="1" applyProtection="1">
      <alignment horizontal="center"/>
      <protection locked="0"/>
    </xf>
    <xf numFmtId="0" fontId="19" fillId="0" borderId="40" xfId="1" applyFont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19" fillId="0" borderId="0" xfId="1" applyFont="1" applyAlignment="1" applyProtection="1">
      <alignment horizontal="left"/>
      <protection locked="0"/>
    </xf>
    <xf numFmtId="0" fontId="19" fillId="0" borderId="0" xfId="1" applyFont="1" applyProtection="1">
      <protection locked="0"/>
    </xf>
    <xf numFmtId="0" fontId="19" fillId="0" borderId="0" xfId="1" applyFont="1" applyFill="1" applyProtection="1">
      <protection locked="0"/>
    </xf>
    <xf numFmtId="0" fontId="19" fillId="0" borderId="0" xfId="1" applyFont="1" applyFill="1" applyAlignment="1" applyProtection="1">
      <alignment horizontal="left"/>
      <protection locked="0"/>
    </xf>
    <xf numFmtId="164" fontId="21" fillId="0" borderId="0" xfId="1" applyNumberFormat="1" applyFont="1" applyFill="1" applyAlignment="1" applyProtection="1">
      <alignment horizontal="center"/>
      <protection locked="0"/>
    </xf>
    <xf numFmtId="0" fontId="22" fillId="5" borderId="41" xfId="1" applyFont="1" applyFill="1" applyBorder="1" applyAlignment="1" applyProtection="1">
      <alignment horizontal="center"/>
      <protection locked="0"/>
    </xf>
    <xf numFmtId="0" fontId="22" fillId="5" borderId="42" xfId="1" applyFont="1" applyFill="1" applyBorder="1" applyAlignment="1" applyProtection="1">
      <alignment horizontal="center"/>
      <protection locked="0"/>
    </xf>
    <xf numFmtId="0" fontId="22" fillId="5" borderId="42" xfId="1" applyFont="1" applyFill="1" applyBorder="1" applyAlignment="1" applyProtection="1">
      <alignment horizontal="center" wrapText="1"/>
      <protection locked="0"/>
    </xf>
    <xf numFmtId="0" fontId="22" fillId="5" borderId="43" xfId="1" applyFont="1" applyFill="1" applyBorder="1" applyAlignment="1" applyProtection="1">
      <alignment horizontal="center" vertical="center" wrapText="1"/>
      <protection locked="0"/>
    </xf>
    <xf numFmtId="0" fontId="22" fillId="5" borderId="44" xfId="1" applyFont="1" applyFill="1" applyBorder="1" applyAlignment="1" applyProtection="1">
      <alignment horizontal="center" vertical="center" wrapText="1"/>
      <protection locked="0"/>
    </xf>
    <xf numFmtId="0" fontId="22" fillId="5" borderId="45" xfId="1" applyFont="1" applyFill="1" applyBorder="1" applyAlignment="1" applyProtection="1">
      <alignment horizontal="center" vertical="center" wrapText="1"/>
      <protection locked="0"/>
    </xf>
    <xf numFmtId="0" fontId="22" fillId="5" borderId="46" xfId="1" applyFont="1" applyFill="1" applyBorder="1" applyAlignment="1" applyProtection="1">
      <alignment horizontal="center"/>
      <protection locked="0"/>
    </xf>
    <xf numFmtId="0" fontId="22" fillId="5" borderId="47" xfId="1" applyFont="1" applyFill="1" applyBorder="1" applyAlignment="1" applyProtection="1">
      <alignment horizontal="center"/>
      <protection locked="0"/>
    </xf>
    <xf numFmtId="0" fontId="22" fillId="5" borderId="47" xfId="1" applyFont="1" applyFill="1" applyBorder="1" applyAlignment="1" applyProtection="1">
      <alignment horizontal="center" wrapText="1"/>
      <protection locked="0"/>
    </xf>
    <xf numFmtId="0" fontId="22" fillId="5" borderId="48" xfId="1" applyFont="1" applyFill="1" applyBorder="1" applyAlignment="1" applyProtection="1">
      <alignment horizontal="center" vertical="center" wrapText="1"/>
      <protection locked="0"/>
    </xf>
    <xf numFmtId="0" fontId="22" fillId="5" borderId="49" xfId="1" applyFont="1" applyFill="1" applyBorder="1" applyAlignment="1" applyProtection="1">
      <alignment horizontal="center" vertical="center" wrapText="1"/>
      <protection locked="0"/>
    </xf>
    <xf numFmtId="0" fontId="22" fillId="5" borderId="48" xfId="1" applyFont="1" applyFill="1" applyBorder="1" applyAlignment="1" applyProtection="1">
      <alignment horizontal="center" vertical="center" wrapText="1"/>
      <protection locked="0"/>
    </xf>
    <xf numFmtId="0" fontId="22" fillId="5" borderId="50" xfId="1" applyFont="1" applyFill="1" applyBorder="1" applyAlignment="1" applyProtection="1">
      <alignment horizontal="center" vertical="center" wrapText="1"/>
      <protection locked="0"/>
    </xf>
    <xf numFmtId="0" fontId="22" fillId="5" borderId="49" xfId="1" applyFont="1" applyFill="1" applyBorder="1" applyAlignment="1" applyProtection="1">
      <alignment horizontal="center" vertical="center" wrapText="1"/>
      <protection locked="0"/>
    </xf>
    <xf numFmtId="0" fontId="25" fillId="5" borderId="51" xfId="1" applyFont="1" applyFill="1" applyBorder="1" applyAlignment="1" applyProtection="1">
      <alignment horizontal="center" vertical="center"/>
      <protection locked="0"/>
    </xf>
    <xf numFmtId="0" fontId="25" fillId="5" borderId="52" xfId="1" applyFont="1" applyFill="1" applyBorder="1" applyAlignment="1" applyProtection="1">
      <alignment horizontal="center" vertical="center"/>
      <protection locked="0"/>
    </xf>
    <xf numFmtId="0" fontId="25" fillId="5" borderId="42" xfId="1" applyFont="1" applyFill="1" applyBorder="1" applyAlignment="1" applyProtection="1">
      <alignment horizontal="center" vertical="center"/>
      <protection locked="0"/>
    </xf>
    <xf numFmtId="0" fontId="25" fillId="5" borderId="41" xfId="1" applyFont="1" applyFill="1" applyBorder="1" applyAlignment="1" applyProtection="1">
      <alignment horizontal="center" vertical="center"/>
      <protection locked="0"/>
    </xf>
    <xf numFmtId="0" fontId="25" fillId="5" borderId="53" xfId="1" applyFont="1" applyFill="1" applyBorder="1" applyAlignment="1" applyProtection="1">
      <alignment horizontal="center" vertical="center"/>
      <protection locked="0"/>
    </xf>
    <xf numFmtId="0" fontId="25" fillId="5" borderId="54" xfId="1" applyFont="1" applyFill="1" applyBorder="1" applyAlignment="1" applyProtection="1">
      <alignment horizontal="center" vertical="center"/>
      <protection locked="0"/>
    </xf>
    <xf numFmtId="0" fontId="22" fillId="5" borderId="69" xfId="1" applyFont="1" applyFill="1" applyBorder="1" applyAlignment="1" applyProtection="1">
      <alignment horizontal="center" vertical="center"/>
      <protection locked="0"/>
    </xf>
    <xf numFmtId="0" fontId="22" fillId="0" borderId="8" xfId="1" applyFont="1" applyFill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2" fontId="22" fillId="0" borderId="8" xfId="0" applyNumberFormat="1" applyFont="1" applyFill="1" applyBorder="1" applyAlignment="1" applyProtection="1">
      <alignment horizontal="center" vertical="center"/>
      <protection locked="0"/>
    </xf>
    <xf numFmtId="2" fontId="26" fillId="6" borderId="8" xfId="0" applyNumberFormat="1" applyFont="1" applyFill="1" applyBorder="1" applyAlignment="1" applyProtection="1">
      <alignment horizontal="center" vertical="center" wrapText="1"/>
      <protection locked="0"/>
    </xf>
    <xf numFmtId="165" fontId="26" fillId="0" borderId="8" xfId="0" applyNumberFormat="1" applyFont="1" applyBorder="1" applyAlignment="1" applyProtection="1">
      <alignment horizontal="center" vertical="center" wrapText="1"/>
      <protection locked="0"/>
    </xf>
    <xf numFmtId="4" fontId="26" fillId="0" borderId="8" xfId="0" applyNumberFormat="1" applyFont="1" applyBorder="1" applyAlignment="1" applyProtection="1">
      <alignment horizontal="center" vertical="center" wrapText="1"/>
      <protection locked="0"/>
    </xf>
    <xf numFmtId="4" fontId="26" fillId="0" borderId="73" xfId="0" applyNumberFormat="1" applyFont="1" applyBorder="1" applyAlignment="1" applyProtection="1">
      <alignment horizontal="center" vertical="center" wrapText="1"/>
      <protection locked="0"/>
    </xf>
    <xf numFmtId="0" fontId="22" fillId="5" borderId="88" xfId="1" applyFont="1" applyFill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right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2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 applyProtection="1">
      <alignment horizontal="center" vertical="center"/>
      <protection locked="0"/>
    </xf>
    <xf numFmtId="0" fontId="26" fillId="0" borderId="8" xfId="1" applyFont="1" applyFill="1" applyBorder="1" applyAlignment="1" applyProtection="1">
      <alignment horizontal="right" vertical="center" wrapText="1"/>
      <protection locked="0"/>
    </xf>
    <xf numFmtId="0" fontId="26" fillId="0" borderId="8" xfId="1" applyFont="1" applyFill="1" applyBorder="1" applyAlignment="1" applyProtection="1">
      <alignment horizontal="center" vertical="center"/>
      <protection locked="0"/>
    </xf>
    <xf numFmtId="4" fontId="22" fillId="0" borderId="8" xfId="1" applyNumberFormat="1" applyFont="1" applyFill="1" applyBorder="1" applyAlignment="1" applyProtection="1">
      <alignment horizontal="center" vertical="center"/>
      <protection locked="0"/>
    </xf>
    <xf numFmtId="4" fontId="26" fillId="0" borderId="8" xfId="1" applyNumberFormat="1" applyFont="1" applyFill="1" applyBorder="1" applyAlignment="1" applyProtection="1">
      <alignment horizontal="center" vertical="center"/>
      <protection locked="0"/>
    </xf>
    <xf numFmtId="4" fontId="26" fillId="0" borderId="73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59" xfId="1" applyFont="1" applyFill="1" applyBorder="1" applyAlignment="1" applyProtection="1">
      <alignment horizontal="center" vertical="center"/>
      <protection locked="0"/>
    </xf>
    <xf numFmtId="0" fontId="22" fillId="0" borderId="64" xfId="1" applyFont="1" applyBorder="1" applyAlignment="1" applyProtection="1">
      <alignment horizontal="center" vertical="center"/>
      <protection locked="0"/>
    </xf>
    <xf numFmtId="0" fontId="26" fillId="0" borderId="64" xfId="1" applyFont="1" applyFill="1" applyBorder="1" applyAlignment="1" applyProtection="1">
      <alignment horizontal="right" vertical="center" wrapText="1"/>
      <protection locked="0"/>
    </xf>
    <xf numFmtId="0" fontId="26" fillId="0" borderId="64" xfId="0" applyFont="1" applyBorder="1" applyAlignment="1" applyProtection="1">
      <alignment horizontal="center" vertical="center" wrapText="1"/>
      <protection locked="0"/>
    </xf>
    <xf numFmtId="4" fontId="22" fillId="0" borderId="64" xfId="1" applyNumberFormat="1" applyFont="1" applyFill="1" applyBorder="1" applyAlignment="1" applyProtection="1">
      <alignment horizontal="center" vertical="center"/>
      <protection locked="0"/>
    </xf>
    <xf numFmtId="4" fontId="26" fillId="0" borderId="64" xfId="1" applyNumberFormat="1" applyFont="1" applyFill="1" applyBorder="1" applyAlignment="1" applyProtection="1">
      <alignment horizontal="center" vertical="center" wrapText="1"/>
      <protection locked="0"/>
    </xf>
    <xf numFmtId="4" fontId="26" fillId="0" borderId="60" xfId="1" applyNumberFormat="1" applyFont="1" applyFill="1" applyBorder="1" applyAlignment="1" applyProtection="1">
      <alignment horizontal="center" vertical="center" wrapText="1"/>
      <protection locked="0"/>
    </xf>
    <xf numFmtId="1" fontId="26" fillId="0" borderId="0" xfId="1" applyNumberFormat="1" applyFont="1" applyBorder="1" applyAlignment="1" applyProtection="1">
      <alignment vertical="center"/>
      <protection locked="0"/>
    </xf>
    <xf numFmtId="0" fontId="26" fillId="0" borderId="0" xfId="1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vertical="center" wrapText="1"/>
      <protection locked="0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22" fillId="0" borderId="77" xfId="1" applyFont="1" applyFill="1" applyBorder="1" applyAlignment="1" applyProtection="1">
      <alignment horizontal="right" vertical="center" wrapText="1"/>
      <protection locked="0"/>
    </xf>
    <xf numFmtId="0" fontId="22" fillId="0" borderId="40" xfId="1" applyFont="1" applyFill="1" applyBorder="1" applyAlignment="1" applyProtection="1">
      <alignment horizontal="right" vertical="center" wrapText="1"/>
      <protection locked="0"/>
    </xf>
    <xf numFmtId="0" fontId="22" fillId="0" borderId="4" xfId="1" applyFont="1" applyFill="1" applyBorder="1" applyAlignment="1" applyProtection="1">
      <alignment horizontal="right" vertical="center" wrapText="1"/>
      <protection locked="0"/>
    </xf>
    <xf numFmtId="0" fontId="22" fillId="0" borderId="5" xfId="1" applyFont="1" applyBorder="1" applyAlignment="1" applyProtection="1">
      <alignment horizontal="center" vertical="center" wrapText="1"/>
      <protection locked="0"/>
    </xf>
    <xf numFmtId="165" fontId="26" fillId="0" borderId="5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5" xfId="1" applyNumberFormat="1" applyFont="1" applyBorder="1" applyAlignment="1" applyProtection="1">
      <alignment horizontal="center" vertical="center" wrapText="1"/>
      <protection locked="0"/>
    </xf>
    <xf numFmtId="2" fontId="22" fillId="0" borderId="74" xfId="1" applyNumberFormat="1" applyFont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 applyProtection="1">
      <alignment vertical="center" wrapText="1"/>
      <protection locked="0"/>
    </xf>
    <xf numFmtId="0" fontId="22" fillId="0" borderId="78" xfId="1" applyFont="1" applyFill="1" applyBorder="1" applyAlignment="1" applyProtection="1">
      <alignment horizontal="right" vertical="center" wrapText="1"/>
      <protection locked="0"/>
    </xf>
    <xf numFmtId="0" fontId="22" fillId="0" borderId="14" xfId="1" applyFont="1" applyFill="1" applyBorder="1" applyAlignment="1" applyProtection="1">
      <alignment horizontal="right" vertical="center" wrapText="1"/>
      <protection locked="0"/>
    </xf>
    <xf numFmtId="0" fontId="22" fillId="0" borderId="7" xfId="1" applyFont="1" applyFill="1" applyBorder="1" applyAlignment="1" applyProtection="1">
      <alignment horizontal="right" vertical="center" wrapText="1"/>
      <protection locked="0"/>
    </xf>
    <xf numFmtId="9" fontId="22" fillId="0" borderId="8" xfId="1" applyNumberFormat="1" applyFont="1" applyBorder="1" applyAlignment="1" applyProtection="1">
      <alignment vertical="center" wrapText="1"/>
      <protection locked="0"/>
    </xf>
    <xf numFmtId="165" fontId="26" fillId="0" borderId="9" xfId="1" applyNumberFormat="1" applyFont="1" applyFill="1" applyBorder="1" applyAlignment="1" applyProtection="1">
      <alignment horizontal="center" vertical="center" wrapText="1"/>
      <protection locked="0"/>
    </xf>
    <xf numFmtId="165" fontId="26" fillId="0" borderId="7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8" xfId="1" applyNumberFormat="1" applyFont="1" applyBorder="1" applyAlignment="1" applyProtection="1">
      <alignment horizontal="center" vertical="center" wrapText="1"/>
      <protection locked="0"/>
    </xf>
    <xf numFmtId="2" fontId="22" fillId="0" borderId="9" xfId="1" applyNumberFormat="1" applyFont="1" applyBorder="1" applyAlignment="1" applyProtection="1">
      <alignment horizontal="center" vertical="center" wrapText="1"/>
      <protection locked="0"/>
    </xf>
    <xf numFmtId="2" fontId="22" fillId="0" borderId="76" xfId="1" applyNumberFormat="1" applyFont="1" applyBorder="1" applyAlignment="1" applyProtection="1">
      <alignment horizontal="center" vertical="center" wrapText="1"/>
      <protection locked="0"/>
    </xf>
    <xf numFmtId="0" fontId="22" fillId="0" borderId="9" xfId="1" applyFont="1" applyBorder="1" applyAlignment="1" applyProtection="1">
      <alignment horizontal="center" vertical="center" wrapText="1"/>
      <protection locked="0"/>
    </xf>
    <xf numFmtId="0" fontId="22" fillId="0" borderId="14" xfId="1" applyFont="1" applyBorder="1" applyAlignment="1" applyProtection="1">
      <alignment horizontal="center" vertical="center" wrapText="1"/>
      <protection locked="0"/>
    </xf>
    <xf numFmtId="0" fontId="22" fillId="0" borderId="7" xfId="1" applyFont="1" applyBorder="1" applyAlignment="1" applyProtection="1">
      <alignment horizontal="center" vertical="center" wrapText="1"/>
      <protection locked="0"/>
    </xf>
    <xf numFmtId="2" fontId="22" fillId="0" borderId="73" xfId="1" applyNumberFormat="1" applyFont="1" applyBorder="1" applyAlignment="1" applyProtection="1">
      <alignment horizontal="center" vertical="center" wrapText="1"/>
      <protection locked="0"/>
    </xf>
    <xf numFmtId="165" fontId="26" fillId="0" borderId="14" xfId="1" applyNumberFormat="1" applyFont="1" applyFill="1" applyBorder="1" applyAlignment="1" applyProtection="1">
      <alignment horizontal="center" vertical="center" wrapText="1"/>
      <protection locked="0"/>
    </xf>
    <xf numFmtId="10" fontId="22" fillId="0" borderId="16" xfId="1" applyNumberFormat="1" applyFont="1" applyBorder="1" applyAlignment="1" applyProtection="1">
      <alignment vertical="center" wrapText="1"/>
      <protection locked="0"/>
    </xf>
    <xf numFmtId="165" fontId="26" fillId="0" borderId="7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7" xfId="1" applyNumberFormat="1" applyFont="1" applyBorder="1" applyAlignment="1" applyProtection="1">
      <alignment horizontal="center" vertical="center" wrapText="1"/>
      <protection locked="0"/>
    </xf>
    <xf numFmtId="0" fontId="26" fillId="0" borderId="0" xfId="1" applyFont="1" applyBorder="1" applyAlignment="1" applyProtection="1">
      <alignment vertical="center" wrapText="1"/>
      <protection locked="0"/>
    </xf>
    <xf numFmtId="0" fontId="22" fillId="0" borderId="79" xfId="1" applyFont="1" applyFill="1" applyBorder="1" applyAlignment="1" applyProtection="1">
      <alignment horizontal="right" vertical="center" wrapText="1"/>
      <protection locked="0"/>
    </xf>
    <xf numFmtId="0" fontId="22" fillId="0" borderId="19" xfId="1" applyFont="1" applyFill="1" applyBorder="1" applyAlignment="1" applyProtection="1">
      <alignment horizontal="right" vertical="center" wrapText="1"/>
      <protection locked="0"/>
    </xf>
    <xf numFmtId="0" fontId="22" fillId="0" borderId="10" xfId="1" applyFont="1" applyFill="1" applyBorder="1" applyAlignment="1" applyProtection="1">
      <alignment horizontal="right" vertical="center" wrapText="1"/>
      <protection locked="0"/>
    </xf>
    <xf numFmtId="0" fontId="22" fillId="0" borderId="11" xfId="1" applyFont="1" applyBorder="1" applyAlignment="1" applyProtection="1">
      <alignment horizontal="center" vertical="center" wrapText="1"/>
      <protection locked="0"/>
    </xf>
    <xf numFmtId="0" fontId="22" fillId="0" borderId="19" xfId="1" applyFont="1" applyBorder="1" applyAlignment="1" applyProtection="1">
      <alignment horizontal="center" vertical="center" wrapText="1"/>
      <protection locked="0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2" fontId="22" fillId="0" borderId="70" xfId="1" applyNumberFormat="1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horizontal="right" vertical="center" wrapText="1"/>
      <protection locked="0"/>
    </xf>
    <xf numFmtId="0" fontId="22" fillId="0" borderId="0" xfId="1" applyFont="1" applyFill="1" applyBorder="1" applyAlignment="1" applyProtection="1">
      <alignment horizontal="right" vertical="center" wrapText="1"/>
      <protection locked="0"/>
    </xf>
    <xf numFmtId="0" fontId="22" fillId="0" borderId="72" xfId="1" applyFont="1" applyFill="1" applyBorder="1" applyAlignment="1" applyProtection="1">
      <alignment horizontal="right" vertical="center" wrapText="1"/>
      <protection locked="0"/>
    </xf>
    <xf numFmtId="0" fontId="22" fillId="0" borderId="71" xfId="1" applyFont="1" applyFill="1" applyBorder="1" applyAlignment="1" applyProtection="1">
      <alignment horizontal="right" vertical="center" wrapText="1"/>
      <protection locked="0"/>
    </xf>
    <xf numFmtId="0" fontId="22" fillId="0" borderId="80" xfId="1" applyFont="1" applyFill="1" applyBorder="1" applyAlignment="1" applyProtection="1">
      <alignment horizontal="right" vertical="center" wrapText="1"/>
      <protection locked="0"/>
    </xf>
    <xf numFmtId="9" fontId="22" fillId="0" borderId="57" xfId="1" applyNumberFormat="1" applyFont="1" applyBorder="1" applyAlignment="1" applyProtection="1">
      <alignment vertical="center" wrapText="1"/>
      <protection locked="0"/>
    </xf>
    <xf numFmtId="0" fontId="22" fillId="0" borderId="81" xfId="1" applyFont="1" applyFill="1" applyBorder="1" applyAlignment="1" applyProtection="1">
      <alignment horizontal="center" vertical="center" wrapText="1"/>
      <protection locked="0"/>
    </xf>
    <xf numFmtId="0" fontId="22" fillId="0" borderId="71" xfId="1" applyFont="1" applyFill="1" applyBorder="1" applyAlignment="1" applyProtection="1">
      <alignment horizontal="center" vertical="center" wrapText="1"/>
      <protection locked="0"/>
    </xf>
    <xf numFmtId="0" fontId="22" fillId="0" borderId="80" xfId="1" applyFont="1" applyFill="1" applyBorder="1" applyAlignment="1" applyProtection="1">
      <alignment horizontal="center" vertical="center" wrapText="1"/>
      <protection locked="0"/>
    </xf>
    <xf numFmtId="2" fontId="28" fillId="0" borderId="82" xfId="1" applyNumberFormat="1" applyFont="1" applyBorder="1" applyAlignment="1" applyProtection="1">
      <alignment horizontal="center" vertical="center" wrapText="1"/>
      <protection locked="0"/>
    </xf>
    <xf numFmtId="0" fontId="22" fillId="0" borderId="83" xfId="1" applyFont="1" applyBorder="1" applyAlignment="1" applyProtection="1">
      <alignment horizontal="right" vertical="center" wrapText="1"/>
      <protection locked="0"/>
    </xf>
    <xf numFmtId="0" fontId="22" fillId="0" borderId="84" xfId="1" applyFont="1" applyBorder="1" applyAlignment="1" applyProtection="1">
      <alignment horizontal="right" vertical="center" wrapText="1"/>
      <protection locked="0"/>
    </xf>
    <xf numFmtId="0" fontId="22" fillId="0" borderId="84" xfId="1" applyFont="1" applyBorder="1" applyAlignment="1" applyProtection="1">
      <alignment horizontal="center" vertical="center" wrapText="1"/>
      <protection locked="0"/>
    </xf>
    <xf numFmtId="0" fontId="22" fillId="0" borderId="85" xfId="1" applyFont="1" applyBorder="1" applyAlignment="1" applyProtection="1">
      <alignment horizontal="center" vertical="center" wrapText="1"/>
      <protection locked="0"/>
    </xf>
    <xf numFmtId="2" fontId="28" fillId="0" borderId="86" xfId="1" applyNumberFormat="1" applyFont="1" applyBorder="1" applyAlignment="1" applyProtection="1">
      <alignment horizontal="center" vertical="center" wrapText="1"/>
      <protection locked="0"/>
    </xf>
    <xf numFmtId="1" fontId="29" fillId="0" borderId="0" xfId="1" applyNumberFormat="1" applyFont="1" applyBorder="1" applyAlignment="1" applyProtection="1">
      <alignment vertical="top"/>
      <protection locked="0"/>
    </xf>
    <xf numFmtId="0" fontId="29" fillId="0" borderId="0" xfId="1" applyFont="1" applyBorder="1" applyAlignment="1" applyProtection="1">
      <alignment vertical="top" wrapText="1"/>
      <protection locked="0"/>
    </xf>
    <xf numFmtId="0" fontId="30" fillId="0" borderId="0" xfId="1" applyFont="1" applyBorder="1" applyAlignment="1" applyProtection="1">
      <alignment horizontal="right" vertical="top" wrapText="1"/>
      <protection locked="0"/>
    </xf>
    <xf numFmtId="0" fontId="30" fillId="0" borderId="0" xfId="1" applyFont="1" applyFill="1" applyBorder="1" applyAlignment="1" applyProtection="1">
      <alignment horizontal="right" vertical="top" wrapText="1"/>
      <protection locked="0"/>
    </xf>
    <xf numFmtId="0" fontId="30" fillId="0" borderId="0" xfId="1" applyFont="1" applyFill="1" applyBorder="1" applyAlignment="1" applyProtection="1">
      <alignment horizontal="center" vertical="center" wrapText="1"/>
      <protection locked="0"/>
    </xf>
    <xf numFmtId="2" fontId="30" fillId="0" borderId="0" xfId="1" applyNumberFormat="1" applyFont="1" applyBorder="1" applyAlignment="1" applyProtection="1">
      <alignment horizontal="center" vertical="center" wrapText="1"/>
      <protection locked="0"/>
    </xf>
    <xf numFmtId="0" fontId="31" fillId="0" borderId="0" xfId="1" applyFont="1" applyBorder="1" applyAlignment="1" applyProtection="1">
      <protection locked="0"/>
    </xf>
    <xf numFmtId="0" fontId="18" fillId="0" borderId="0" xfId="1" applyFont="1" applyBorder="1" applyProtection="1">
      <protection locked="0"/>
    </xf>
    <xf numFmtId="0" fontId="18" fillId="0" borderId="0" xfId="1" applyFont="1" applyFill="1" applyBorder="1" applyProtection="1">
      <protection locked="0"/>
    </xf>
    <xf numFmtId="0" fontId="17" fillId="0" borderId="0" xfId="1" applyFont="1" applyFill="1" applyBorder="1" applyAlignment="1" applyProtection="1">
      <alignment vertical="top"/>
      <protection locked="0"/>
    </xf>
    <xf numFmtId="0" fontId="17" fillId="0" borderId="0" xfId="1" applyFont="1" applyFill="1" applyBorder="1" applyAlignment="1" applyProtection="1">
      <protection locked="0"/>
    </xf>
    <xf numFmtId="0" fontId="17" fillId="0" borderId="0" xfId="1" applyFont="1" applyFill="1" applyBorder="1" applyAlignment="1" applyProtection="1">
      <alignment wrapText="1"/>
      <protection locked="0"/>
    </xf>
    <xf numFmtId="0" fontId="17" fillId="0" borderId="0" xfId="1" applyFont="1" applyAlignment="1" applyProtection="1">
      <alignment wrapText="1"/>
      <protection locked="0"/>
    </xf>
    <xf numFmtId="0" fontId="18" fillId="0" borderId="0" xfId="1" applyFont="1" applyProtection="1">
      <protection locked="0"/>
    </xf>
    <xf numFmtId="0" fontId="31" fillId="0" borderId="0" xfId="1" applyFont="1" applyBorder="1" applyProtection="1">
      <protection locked="0"/>
    </xf>
    <xf numFmtId="0" fontId="17" fillId="0" borderId="0" xfId="1" applyFont="1" applyBorder="1" applyAlignment="1" applyProtection="1">
      <alignment horizontal="center" vertical="top"/>
      <protection locked="0"/>
    </xf>
    <xf numFmtId="0" fontId="18" fillId="0" borderId="0" xfId="1" applyFont="1" applyFill="1" applyBorder="1" applyAlignment="1" applyProtection="1">
      <protection locked="0"/>
    </xf>
    <xf numFmtId="0" fontId="17" fillId="0" borderId="0" xfId="1" applyFont="1" applyFill="1" applyBorder="1" applyAlignment="1" applyProtection="1">
      <alignment horizontal="center" vertical="top"/>
      <protection locked="0"/>
    </xf>
    <xf numFmtId="0" fontId="18" fillId="0" borderId="0" xfId="1" applyFont="1" applyAlignment="1" applyProtection="1">
      <protection locked="0"/>
    </xf>
    <xf numFmtId="0" fontId="17" fillId="0" borderId="0" xfId="1" applyFont="1" applyBorder="1" applyAlignment="1" applyProtection="1">
      <alignment vertical="top" wrapText="1"/>
      <protection locked="0"/>
    </xf>
    <xf numFmtId="0" fontId="18" fillId="0" borderId="0" xfId="1" applyFont="1" applyFill="1" applyProtection="1">
      <protection locked="0"/>
    </xf>
    <xf numFmtId="0" fontId="32" fillId="0" borderId="0" xfId="1" applyFont="1" applyBorder="1" applyAlignment="1" applyProtection="1">
      <alignment vertical="top" wrapText="1"/>
      <protection locked="0"/>
    </xf>
    <xf numFmtId="0" fontId="17" fillId="0" borderId="0" xfId="1" applyFont="1" applyBorder="1" applyProtection="1">
      <protection locked="0"/>
    </xf>
    <xf numFmtId="0" fontId="17" fillId="0" borderId="0" xfId="1" applyFont="1" applyBorder="1" applyAlignme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FFCC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LLKC\Gr&#299;du_%20c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ēķins"/>
      <sheetName val="Sheet2"/>
      <sheetName val="Tāme"/>
    </sheetNames>
    <sheetDataSet>
      <sheetData sheetId="0">
        <row r="3">
          <cell r="H3" t="str">
            <v>-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17" sqref="D17"/>
    </sheetView>
  </sheetViews>
  <sheetFormatPr defaultColWidth="0" defaultRowHeight="14.4" zeroHeight="1" x14ac:dyDescent="0.3"/>
  <cols>
    <col min="1" max="1" width="31.33203125" customWidth="1"/>
    <col min="2" max="2" width="13.21875" customWidth="1"/>
    <col min="3" max="3" width="11.5546875" customWidth="1"/>
    <col min="4" max="4" width="12.44140625" customWidth="1"/>
    <col min="5" max="5" width="16.5546875" customWidth="1"/>
    <col min="6" max="6" width="30.88671875" customWidth="1"/>
    <col min="7" max="10" width="14.77734375" customWidth="1"/>
    <col min="11" max="11" width="2.21875" customWidth="1"/>
    <col min="12" max="16384" width="8.88671875" hidden="1"/>
  </cols>
  <sheetData>
    <row r="1" spans="1:10" x14ac:dyDescent="0.3">
      <c r="A1" s="90" t="s">
        <v>84</v>
      </c>
      <c r="B1" s="91"/>
      <c r="C1" s="91"/>
      <c r="D1" s="91"/>
      <c r="E1" s="91"/>
      <c r="F1" s="92"/>
      <c r="G1" s="79" t="s">
        <v>81</v>
      </c>
      <c r="H1" s="79"/>
      <c r="I1" s="79"/>
      <c r="J1" s="93" t="s">
        <v>113</v>
      </c>
    </row>
    <row r="2" spans="1:10" ht="28.8" x14ac:dyDescent="0.3">
      <c r="A2" s="94" t="s">
        <v>1</v>
      </c>
      <c r="B2" s="64"/>
      <c r="C2" s="65"/>
      <c r="D2" s="65"/>
      <c r="E2" s="65"/>
      <c r="F2" s="59" t="s">
        <v>3</v>
      </c>
      <c r="G2" s="58" t="s">
        <v>115</v>
      </c>
      <c r="H2" s="58" t="s">
        <v>82</v>
      </c>
      <c r="I2" s="58" t="s">
        <v>83</v>
      </c>
      <c r="J2" s="95"/>
    </row>
    <row r="3" spans="1:10" ht="28.8" customHeight="1" thickBot="1" x14ac:dyDescent="0.35">
      <c r="A3" s="96" t="s">
        <v>80</v>
      </c>
      <c r="B3" s="97"/>
      <c r="C3" s="97"/>
      <c r="D3" s="97"/>
      <c r="E3" s="97"/>
      <c r="F3" s="98" t="str">
        <f>IF(ISTEXT(B3),"","Izvēlieties celtniecības bloku veidu")</f>
        <v>Izvēlieties celtniecības bloku veidu</v>
      </c>
      <c r="G3" s="99" t="str">
        <f>IF(ISTEXT(B3),VLOOKUP(B3,bloki!B3:G87,2,FALSE),"")</f>
        <v/>
      </c>
      <c r="H3" s="99" t="str">
        <f>IF(ISTEXT(B3),VLOOKUP(B3,bloki!B3:E87,3,FALSE),"")</f>
        <v/>
      </c>
      <c r="I3" s="26" t="str">
        <f>IF(ISTEXT(B3),VLOOKUP(B3,bloki!B3:E87,4,FALSE),"")</f>
        <v/>
      </c>
      <c r="J3" s="100" t="str">
        <f>IF(ISTEXT(B3),VLOOKUP(B3,bloki!B3:G87,5,FALSE),"")</f>
        <v/>
      </c>
    </row>
    <row r="4" spans="1:10" ht="15" thickBo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29.4" thickBot="1" x14ac:dyDescent="0.35">
      <c r="A5" s="101" t="s">
        <v>110</v>
      </c>
      <c r="B5" s="102"/>
      <c r="C5" s="102"/>
      <c r="D5" s="102"/>
      <c r="E5" s="102"/>
      <c r="F5" s="103" t="str">
        <f>IF(ISNUMBER(B5),"","Ievadiet sienu virsmas laukumu")</f>
        <v>Ievadiet sienu virsmas laukumu</v>
      </c>
      <c r="G5" s="18"/>
      <c r="H5" s="18"/>
      <c r="I5" s="18"/>
      <c r="J5" s="18"/>
    </row>
    <row r="6" spans="1:10" ht="15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ht="15" thickBot="1" x14ac:dyDescent="0.35">
      <c r="A7" s="27"/>
      <c r="B7" s="104" t="s">
        <v>85</v>
      </c>
      <c r="C7" s="105"/>
      <c r="D7" s="105"/>
      <c r="E7" s="106"/>
      <c r="F7" s="18"/>
      <c r="G7" s="18"/>
      <c r="H7" s="18"/>
      <c r="I7" s="18"/>
      <c r="J7" s="18"/>
    </row>
    <row r="8" spans="1:10" ht="29.4" thickBot="1" x14ac:dyDescent="0.35">
      <c r="A8" s="18"/>
      <c r="B8" s="107" t="s">
        <v>1</v>
      </c>
      <c r="C8" s="30" t="s">
        <v>86</v>
      </c>
      <c r="D8" s="30" t="s">
        <v>87</v>
      </c>
      <c r="E8" s="108" t="s">
        <v>108</v>
      </c>
      <c r="F8" s="18"/>
      <c r="G8" s="78" t="s">
        <v>114</v>
      </c>
      <c r="H8" s="79"/>
      <c r="I8" s="79"/>
      <c r="J8" s="80"/>
    </row>
    <row r="9" spans="1:10" ht="16.05" customHeight="1" thickTop="1" thickBot="1" x14ac:dyDescent="0.35">
      <c r="A9" s="18"/>
      <c r="B9" s="109" t="s">
        <v>88</v>
      </c>
      <c r="C9" s="31"/>
      <c r="D9" s="31"/>
      <c r="E9" s="110" t="str">
        <f t="shared" ref="E9:E28" si="0">IF(ISNUMBER(D9),C9*D9,"")</f>
        <v/>
      </c>
      <c r="F9" s="18"/>
      <c r="G9" s="81" t="s">
        <v>111</v>
      </c>
      <c r="H9" s="66"/>
      <c r="I9" s="67"/>
      <c r="J9" s="28" t="str">
        <f>IF(ISNUMBER(B5),(B5*(H3/1000))-(E29*(H3/1000)),"")</f>
        <v/>
      </c>
    </row>
    <row r="10" spans="1:10" ht="16.05" customHeight="1" thickTop="1" thickBot="1" x14ac:dyDescent="0.35">
      <c r="A10" s="18"/>
      <c r="B10" s="109" t="s">
        <v>89</v>
      </c>
      <c r="C10" s="31"/>
      <c r="D10" s="31"/>
      <c r="E10" s="110" t="str">
        <f t="shared" si="0"/>
        <v/>
      </c>
      <c r="F10" s="18"/>
      <c r="G10" s="82" t="s">
        <v>112</v>
      </c>
      <c r="H10" s="83"/>
      <c r="I10" s="84"/>
      <c r="J10" s="29" t="str">
        <f>IF(ISNUMBER(B5),J9/(((G3/1000)*(H3/1000)*(I3/1000))),"")</f>
        <v/>
      </c>
    </row>
    <row r="11" spans="1:10" ht="16.05" customHeight="1" thickTop="1" x14ac:dyDescent="0.3">
      <c r="A11" s="18"/>
      <c r="B11" s="109" t="s">
        <v>90</v>
      </c>
      <c r="C11" s="31"/>
      <c r="D11" s="31"/>
      <c r="E11" s="110" t="str">
        <f t="shared" si="0"/>
        <v/>
      </c>
      <c r="F11" s="18"/>
      <c r="G11" s="76"/>
      <c r="H11" s="76"/>
      <c r="I11" s="76"/>
      <c r="J11" s="116"/>
    </row>
    <row r="12" spans="1:10" ht="16.05" customHeight="1" x14ac:dyDescent="0.3">
      <c r="A12" s="18"/>
      <c r="B12" s="109" t="s">
        <v>91</v>
      </c>
      <c r="C12" s="31"/>
      <c r="D12" s="31"/>
      <c r="E12" s="110" t="str">
        <f t="shared" si="0"/>
        <v/>
      </c>
      <c r="F12" s="18"/>
      <c r="G12" s="76"/>
      <c r="H12" s="76"/>
      <c r="I12" s="76"/>
      <c r="J12" s="77"/>
    </row>
    <row r="13" spans="1:10" ht="16.05" customHeight="1" x14ac:dyDescent="0.3">
      <c r="A13" s="18"/>
      <c r="B13" s="109" t="s">
        <v>92</v>
      </c>
      <c r="C13" s="31"/>
      <c r="D13" s="31"/>
      <c r="E13" s="110" t="str">
        <f t="shared" si="0"/>
        <v/>
      </c>
      <c r="F13" s="18"/>
      <c r="G13" s="18"/>
      <c r="H13" s="18"/>
      <c r="I13" s="18"/>
      <c r="J13" s="18"/>
    </row>
    <row r="14" spans="1:10" ht="16.05" customHeight="1" x14ac:dyDescent="0.3">
      <c r="A14" s="18"/>
      <c r="B14" s="109" t="s">
        <v>93</v>
      </c>
      <c r="C14" s="31"/>
      <c r="D14" s="31"/>
      <c r="E14" s="110" t="str">
        <f t="shared" si="0"/>
        <v/>
      </c>
      <c r="F14" s="18"/>
      <c r="G14" s="18"/>
      <c r="H14" s="18"/>
      <c r="I14" s="18"/>
      <c r="J14" s="18"/>
    </row>
    <row r="15" spans="1:10" ht="16.05" customHeight="1" x14ac:dyDescent="0.3">
      <c r="A15" s="18"/>
      <c r="B15" s="109" t="s">
        <v>94</v>
      </c>
      <c r="C15" s="31"/>
      <c r="D15" s="31"/>
      <c r="E15" s="110" t="str">
        <f t="shared" si="0"/>
        <v/>
      </c>
      <c r="F15" s="18"/>
      <c r="G15" s="18"/>
      <c r="H15" s="18"/>
      <c r="I15" s="117"/>
      <c r="J15" s="18"/>
    </row>
    <row r="16" spans="1:10" ht="16.05" customHeight="1" x14ac:dyDescent="0.3">
      <c r="A16" s="18"/>
      <c r="B16" s="109" t="s">
        <v>95</v>
      </c>
      <c r="C16" s="31"/>
      <c r="D16" s="31"/>
      <c r="E16" s="110" t="str">
        <f t="shared" si="0"/>
        <v/>
      </c>
      <c r="F16" s="62" t="s">
        <v>3</v>
      </c>
      <c r="G16" s="63"/>
      <c r="H16" s="63"/>
      <c r="I16" s="63"/>
      <c r="J16" s="63"/>
    </row>
    <row r="17" spans="1:10" ht="16.05" customHeight="1" x14ac:dyDescent="0.3">
      <c r="A17" s="18"/>
      <c r="B17" s="109" t="s">
        <v>96</v>
      </c>
      <c r="C17" s="31"/>
      <c r="D17" s="31"/>
      <c r="E17" s="110" t="str">
        <f t="shared" si="0"/>
        <v/>
      </c>
      <c r="F17" s="69" t="s">
        <v>116</v>
      </c>
      <c r="G17" s="68"/>
      <c r="H17" s="68"/>
      <c r="I17" s="68"/>
      <c r="J17" s="68"/>
    </row>
    <row r="18" spans="1:10" ht="16.05" customHeight="1" x14ac:dyDescent="0.3">
      <c r="A18" s="18"/>
      <c r="B18" s="109" t="s">
        <v>97</v>
      </c>
      <c r="C18" s="31"/>
      <c r="D18" s="31"/>
      <c r="E18" s="110" t="str">
        <f t="shared" si="0"/>
        <v/>
      </c>
      <c r="F18" s="69"/>
      <c r="G18" s="68"/>
      <c r="H18" s="68"/>
      <c r="I18" s="68"/>
      <c r="J18" s="68"/>
    </row>
    <row r="19" spans="1:10" ht="16.05" customHeight="1" x14ac:dyDescent="0.3">
      <c r="A19" s="18"/>
      <c r="B19" s="109" t="s">
        <v>98</v>
      </c>
      <c r="C19" s="31"/>
      <c r="D19" s="31"/>
      <c r="E19" s="110" t="str">
        <f t="shared" si="0"/>
        <v/>
      </c>
      <c r="F19" s="118" t="s">
        <v>117</v>
      </c>
      <c r="G19" s="69"/>
      <c r="H19" s="69"/>
      <c r="I19" s="69"/>
      <c r="J19" s="69"/>
    </row>
    <row r="20" spans="1:10" ht="16.05" customHeight="1" x14ac:dyDescent="0.3">
      <c r="A20" s="18"/>
      <c r="B20" s="109" t="s">
        <v>99</v>
      </c>
      <c r="C20" s="31"/>
      <c r="D20" s="31"/>
      <c r="E20" s="110" t="str">
        <f t="shared" si="0"/>
        <v/>
      </c>
      <c r="F20" s="118"/>
      <c r="G20" s="69"/>
      <c r="H20" s="69"/>
      <c r="I20" s="69"/>
      <c r="J20" s="69"/>
    </row>
    <row r="21" spans="1:10" ht="16.05" customHeight="1" x14ac:dyDescent="0.3">
      <c r="A21" s="18"/>
      <c r="B21" s="109" t="s">
        <v>100</v>
      </c>
      <c r="C21" s="31"/>
      <c r="D21" s="31"/>
      <c r="E21" s="110" t="str">
        <f t="shared" si="0"/>
        <v/>
      </c>
      <c r="F21" s="118" t="s">
        <v>158</v>
      </c>
      <c r="G21" s="69"/>
      <c r="H21" s="69"/>
      <c r="I21" s="69"/>
      <c r="J21" s="69"/>
    </row>
    <row r="22" spans="1:10" ht="16.05" customHeight="1" x14ac:dyDescent="0.3">
      <c r="A22" s="18"/>
      <c r="B22" s="109" t="s">
        <v>101</v>
      </c>
      <c r="C22" s="31"/>
      <c r="D22" s="31"/>
      <c r="E22" s="110" t="str">
        <f t="shared" si="0"/>
        <v/>
      </c>
      <c r="F22" s="89"/>
      <c r="G22" s="89"/>
      <c r="H22" s="89"/>
      <c r="I22" s="89"/>
      <c r="J22" s="89"/>
    </row>
    <row r="23" spans="1:10" ht="16.05" customHeight="1" x14ac:dyDescent="0.3">
      <c r="A23" s="18"/>
      <c r="B23" s="109" t="s">
        <v>102</v>
      </c>
      <c r="C23" s="31"/>
      <c r="D23" s="31"/>
      <c r="E23" s="110" t="str">
        <f t="shared" si="0"/>
        <v/>
      </c>
      <c r="F23" s="61"/>
      <c r="G23" s="61"/>
      <c r="H23" s="61"/>
      <c r="I23" s="61"/>
      <c r="J23" s="61"/>
    </row>
    <row r="24" spans="1:10" ht="16.05" customHeight="1" x14ac:dyDescent="0.3">
      <c r="A24" s="18"/>
      <c r="B24" s="109" t="s">
        <v>103</v>
      </c>
      <c r="C24" s="31"/>
      <c r="D24" s="31"/>
      <c r="E24" s="110" t="str">
        <f t="shared" si="0"/>
        <v/>
      </c>
      <c r="F24" s="60"/>
      <c r="G24" s="60"/>
      <c r="H24" s="60"/>
      <c r="I24" s="60"/>
      <c r="J24" s="60"/>
    </row>
    <row r="25" spans="1:10" ht="16.05" customHeight="1" x14ac:dyDescent="0.3">
      <c r="A25" s="18"/>
      <c r="B25" s="109" t="s">
        <v>104</v>
      </c>
      <c r="C25" s="31"/>
      <c r="D25" s="31"/>
      <c r="E25" s="110" t="str">
        <f t="shared" si="0"/>
        <v/>
      </c>
      <c r="F25" s="18"/>
      <c r="G25" s="18"/>
      <c r="H25" s="18"/>
      <c r="I25" s="18"/>
      <c r="J25" s="18"/>
    </row>
    <row r="26" spans="1:10" ht="16.05" customHeight="1" x14ac:dyDescent="0.3">
      <c r="A26" s="18"/>
      <c r="B26" s="109" t="s">
        <v>105</v>
      </c>
      <c r="C26" s="31"/>
      <c r="D26" s="31"/>
      <c r="E26" s="110" t="str">
        <f t="shared" si="0"/>
        <v/>
      </c>
      <c r="F26" s="18"/>
      <c r="G26" s="18"/>
      <c r="H26" s="18"/>
      <c r="I26" s="18"/>
      <c r="J26" s="18"/>
    </row>
    <row r="27" spans="1:10" ht="16.05" customHeight="1" x14ac:dyDescent="0.3">
      <c r="A27" s="18"/>
      <c r="B27" s="109" t="s">
        <v>106</v>
      </c>
      <c r="C27" s="31"/>
      <c r="D27" s="31"/>
      <c r="E27" s="110" t="str">
        <f t="shared" si="0"/>
        <v/>
      </c>
      <c r="F27" s="18"/>
      <c r="G27" s="18"/>
      <c r="H27" s="18"/>
      <c r="I27" s="18"/>
      <c r="J27" s="18"/>
    </row>
    <row r="28" spans="1:10" ht="16.05" customHeight="1" thickBot="1" x14ac:dyDescent="0.35">
      <c r="A28" s="18"/>
      <c r="B28" s="109" t="s">
        <v>107</v>
      </c>
      <c r="C28" s="31"/>
      <c r="D28" s="31"/>
      <c r="E28" s="111" t="str">
        <f t="shared" si="0"/>
        <v/>
      </c>
      <c r="F28" s="18"/>
      <c r="G28" s="18"/>
      <c r="H28" s="18"/>
      <c r="I28" s="18"/>
      <c r="J28" s="18"/>
    </row>
    <row r="29" spans="1:10" ht="16.05" customHeight="1" thickTop="1" thickBot="1" x14ac:dyDescent="0.35">
      <c r="A29" s="18"/>
      <c r="B29" s="112" t="s">
        <v>109</v>
      </c>
      <c r="C29" s="113"/>
      <c r="D29" s="114"/>
      <c r="E29" s="115">
        <f>IF(ISNUMBER(E9),SUM(E9:E28),0)</f>
        <v>0</v>
      </c>
      <c r="F29" s="18"/>
      <c r="G29" s="18"/>
      <c r="H29" s="18"/>
      <c r="I29" s="18"/>
      <c r="J29" s="18"/>
    </row>
    <row r="30" spans="1:10" x14ac:dyDescent="0.3"/>
  </sheetData>
  <sheetProtection algorithmName="SHA-512" hashValue="1/rI4DirRCmNlpZ5a5/wCLmWn9BaiPDYaWHCWknq64mgNLLEPibS1Xkp+ByvRu31668XW5hlVesISoEwtIzjZg==" saltValue="EmdTCMDplVNWOuChvvTpSQ==" spinCount="100000" sheet="1" objects="1" scenarios="1" selectLockedCells="1"/>
  <mergeCells count="16">
    <mergeCell ref="F21:J21"/>
    <mergeCell ref="B29:D29"/>
    <mergeCell ref="B3:E3"/>
    <mergeCell ref="B2:E2"/>
    <mergeCell ref="B5:E5"/>
    <mergeCell ref="G1:I1"/>
    <mergeCell ref="G11:I11"/>
    <mergeCell ref="G10:I10"/>
    <mergeCell ref="G12:I12"/>
    <mergeCell ref="F17:J18"/>
    <mergeCell ref="F19:J20"/>
    <mergeCell ref="J1:J2"/>
    <mergeCell ref="A1:F1"/>
    <mergeCell ref="G9:I9"/>
    <mergeCell ref="G8:J8"/>
    <mergeCell ref="B7:E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bloki!$B$3:$B$87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showGridLines="0" zoomScaleNormal="100" workbookViewId="0">
      <selection activeCell="E20" sqref="E20"/>
    </sheetView>
  </sheetViews>
  <sheetFormatPr defaultColWidth="0" defaultRowHeight="13.2" zeroHeight="1" x14ac:dyDescent="0.25"/>
  <cols>
    <col min="1" max="1" width="6.33203125" style="248" customWidth="1"/>
    <col min="2" max="2" width="8.44140625" style="232" customWidth="1"/>
    <col min="3" max="3" width="41" style="247" customWidth="1"/>
    <col min="4" max="4" width="8" style="247" customWidth="1"/>
    <col min="5" max="5" width="11" style="247" customWidth="1"/>
    <col min="6" max="9" width="8.44140625" style="245" customWidth="1"/>
    <col min="10" max="10" width="11.5546875" style="245" customWidth="1"/>
    <col min="11" max="12" width="8.44140625" style="238" customWidth="1"/>
    <col min="13" max="13" width="10" style="238" customWidth="1"/>
    <col min="14" max="14" width="11.33203125" style="238" customWidth="1"/>
    <col min="15" max="15" width="10" style="238" customWidth="1"/>
    <col min="16" max="16" width="13.5546875" style="238" customWidth="1"/>
    <col min="17" max="17" width="8.88671875" style="70" hidden="1" customWidth="1"/>
    <col min="18" max="20" width="0" style="71" hidden="1" customWidth="1"/>
    <col min="21" max="16384" width="8.44140625" style="71" hidden="1"/>
  </cols>
  <sheetData>
    <row r="1" spans="1:18" ht="16.2" x14ac:dyDescent="0.35">
      <c r="A1" s="119" t="s">
        <v>118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8" ht="14.4" customHeight="1" x14ac:dyDescent="0.3">
      <c r="A2" s="120" t="s">
        <v>157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8" ht="14.4" customHeight="1" x14ac:dyDescent="0.25">
      <c r="A3" s="121" t="s">
        <v>119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8" ht="14.4" thickBot="1" x14ac:dyDescent="0.35">
      <c r="A4" s="122" t="s">
        <v>120</v>
      </c>
      <c r="B4" s="123"/>
      <c r="C4" s="123"/>
      <c r="D4" s="123"/>
      <c r="E4" s="123"/>
      <c r="F4" s="124"/>
      <c r="G4" s="124"/>
      <c r="H4" s="124"/>
      <c r="I4" s="124"/>
      <c r="J4" s="124"/>
      <c r="K4" s="125"/>
      <c r="L4" s="125"/>
      <c r="M4" s="126"/>
      <c r="N4" s="126"/>
      <c r="O4" s="124"/>
      <c r="P4" s="124"/>
    </row>
    <row r="5" spans="1:18" s="73" customFormat="1" ht="13.8" x14ac:dyDescent="0.3">
      <c r="A5" s="127" t="s">
        <v>121</v>
      </c>
      <c r="B5" s="128" t="s">
        <v>122</v>
      </c>
      <c r="C5" s="129" t="s">
        <v>123</v>
      </c>
      <c r="D5" s="130" t="s">
        <v>124</v>
      </c>
      <c r="E5" s="131" t="s">
        <v>125</v>
      </c>
      <c r="F5" s="130" t="s">
        <v>126</v>
      </c>
      <c r="G5" s="132"/>
      <c r="H5" s="132"/>
      <c r="I5" s="132"/>
      <c r="J5" s="132"/>
      <c r="K5" s="131"/>
      <c r="L5" s="130" t="s">
        <v>127</v>
      </c>
      <c r="M5" s="132"/>
      <c r="N5" s="132"/>
      <c r="O5" s="132"/>
      <c r="P5" s="131"/>
      <c r="Q5" s="72"/>
      <c r="R5" s="72"/>
    </row>
    <row r="6" spans="1:18" s="73" customFormat="1" ht="51" thickBot="1" x14ac:dyDescent="0.35">
      <c r="A6" s="133" t="s">
        <v>128</v>
      </c>
      <c r="B6" s="134"/>
      <c r="C6" s="135" t="s">
        <v>129</v>
      </c>
      <c r="D6" s="136"/>
      <c r="E6" s="137"/>
      <c r="F6" s="138" t="s">
        <v>130</v>
      </c>
      <c r="G6" s="139" t="s">
        <v>131</v>
      </c>
      <c r="H6" s="139" t="s">
        <v>132</v>
      </c>
      <c r="I6" s="139" t="s">
        <v>133</v>
      </c>
      <c r="J6" s="139" t="s">
        <v>134</v>
      </c>
      <c r="K6" s="140" t="s">
        <v>135</v>
      </c>
      <c r="L6" s="138" t="s">
        <v>136</v>
      </c>
      <c r="M6" s="139" t="s">
        <v>132</v>
      </c>
      <c r="N6" s="139" t="s">
        <v>133</v>
      </c>
      <c r="O6" s="139" t="s">
        <v>134</v>
      </c>
      <c r="P6" s="140" t="s">
        <v>135</v>
      </c>
    </row>
    <row r="7" spans="1:18" s="73" customFormat="1" ht="9" customHeight="1" x14ac:dyDescent="0.25">
      <c r="A7" s="141">
        <v>1</v>
      </c>
      <c r="B7" s="142">
        <v>2</v>
      </c>
      <c r="C7" s="143">
        <v>3</v>
      </c>
      <c r="D7" s="144">
        <v>4</v>
      </c>
      <c r="E7" s="145">
        <v>5</v>
      </c>
      <c r="F7" s="144">
        <v>6</v>
      </c>
      <c r="G7" s="146">
        <v>7</v>
      </c>
      <c r="H7" s="146">
        <v>8</v>
      </c>
      <c r="I7" s="146">
        <v>9</v>
      </c>
      <c r="J7" s="146">
        <v>10</v>
      </c>
      <c r="K7" s="145">
        <v>11</v>
      </c>
      <c r="L7" s="144">
        <v>12</v>
      </c>
      <c r="M7" s="146">
        <v>13</v>
      </c>
      <c r="N7" s="146">
        <v>14</v>
      </c>
      <c r="O7" s="146">
        <v>15</v>
      </c>
      <c r="P7" s="145">
        <v>16</v>
      </c>
    </row>
    <row r="8" spans="1:18" s="74" customFormat="1" ht="13.95" customHeight="1" x14ac:dyDescent="0.25">
      <c r="A8" s="147">
        <v>1</v>
      </c>
      <c r="B8" s="148"/>
      <c r="C8" s="149" t="s">
        <v>149</v>
      </c>
      <c r="D8" s="150" t="s">
        <v>138</v>
      </c>
      <c r="E8" s="151" t="str">
        <f>Sheet1!J9</f>
        <v/>
      </c>
      <c r="F8" s="152">
        <v>3.6</v>
      </c>
      <c r="G8" s="86">
        <v>8.5</v>
      </c>
      <c r="H8" s="87">
        <f t="shared" ref="H8:H11" si="0">G8*F8</f>
        <v>30.6</v>
      </c>
      <c r="I8" s="87"/>
      <c r="J8" s="87"/>
      <c r="K8" s="86">
        <f>SUM(H8:J8)</f>
        <v>30.6</v>
      </c>
      <c r="L8" s="153" t="e">
        <f>E8*F8</f>
        <v>#VALUE!</v>
      </c>
      <c r="M8" s="154" t="e">
        <f>E8*H8</f>
        <v>#VALUE!</v>
      </c>
      <c r="N8" s="154"/>
      <c r="O8" s="154"/>
      <c r="P8" s="155" t="e">
        <f t="shared" ref="P8:P11" si="1">SUM(M8:O8)</f>
        <v>#VALUE!</v>
      </c>
    </row>
    <row r="9" spans="1:18" s="74" customFormat="1" ht="13.95" customHeight="1" x14ac:dyDescent="0.25">
      <c r="A9" s="156"/>
      <c r="B9" s="148"/>
      <c r="C9" s="157">
        <f>Sheet1!B3</f>
        <v>0</v>
      </c>
      <c r="D9" s="158" t="s">
        <v>137</v>
      </c>
      <c r="E9" s="151" t="e">
        <f>E8*1.1</f>
        <v>#VALUE!</v>
      </c>
      <c r="F9" s="159"/>
      <c r="G9" s="86"/>
      <c r="H9" s="87"/>
      <c r="I9" s="87" t="str">
        <f>Sheet1!J3</f>
        <v/>
      </c>
      <c r="J9" s="87"/>
      <c r="K9" s="86">
        <f>SUM(H9:J9)</f>
        <v>0</v>
      </c>
      <c r="L9" s="153"/>
      <c r="M9" s="154"/>
      <c r="N9" s="154" t="e">
        <f t="shared" ref="N9:N11" si="2">E9*I9</f>
        <v>#VALUE!</v>
      </c>
      <c r="O9" s="154"/>
      <c r="P9" s="155" t="e">
        <f t="shared" si="1"/>
        <v>#VALUE!</v>
      </c>
    </row>
    <row r="10" spans="1:18" s="73" customFormat="1" ht="13.95" customHeight="1" x14ac:dyDescent="0.25">
      <c r="A10" s="156"/>
      <c r="B10" s="160"/>
      <c r="C10" s="161" t="str">
        <f>IF(ISTEXT(C9),VLOOKUP(C9,bloki!B3:J87,7,FALSE),"")</f>
        <v/>
      </c>
      <c r="D10" s="162" t="s">
        <v>139</v>
      </c>
      <c r="E10" s="163" t="str">
        <f>IF(ISTEXT(C9),VLOOKUP(C9,bloki!B3:K87,10,FALSE),"")</f>
        <v/>
      </c>
      <c r="F10" s="85"/>
      <c r="G10" s="85"/>
      <c r="H10" s="164"/>
      <c r="I10" s="164" t="str">
        <f>IF(ISTEXT(C9),VLOOKUP(C9,bloki!B3:K87,8,FALSE),"")</f>
        <v/>
      </c>
      <c r="J10" s="164"/>
      <c r="K10" s="85">
        <f>SUM(H10:J10)</f>
        <v>0</v>
      </c>
      <c r="L10" s="85"/>
      <c r="M10" s="85"/>
      <c r="N10" s="85" t="e">
        <f t="shared" si="2"/>
        <v>#VALUE!</v>
      </c>
      <c r="O10" s="85"/>
      <c r="P10" s="165" t="e">
        <f t="shared" si="1"/>
        <v>#VALUE!</v>
      </c>
    </row>
    <row r="11" spans="1:18" s="73" customFormat="1" ht="13.95" customHeight="1" thickBot="1" x14ac:dyDescent="0.3">
      <c r="A11" s="166"/>
      <c r="B11" s="167"/>
      <c r="C11" s="168" t="s">
        <v>156</v>
      </c>
      <c r="D11" s="169" t="s">
        <v>137</v>
      </c>
      <c r="E11" s="170" t="str">
        <f>E8</f>
        <v/>
      </c>
      <c r="F11" s="171"/>
      <c r="G11" s="171"/>
      <c r="H11" s="88"/>
      <c r="I11" s="88">
        <v>1.75</v>
      </c>
      <c r="J11" s="88">
        <v>0.25</v>
      </c>
      <c r="K11" s="171">
        <f t="shared" ref="K11" si="3">SUM(H11:J11)</f>
        <v>2</v>
      </c>
      <c r="L11" s="171"/>
      <c r="M11" s="171"/>
      <c r="N11" s="171" t="e">
        <f t="shared" si="2"/>
        <v>#VALUE!</v>
      </c>
      <c r="O11" s="171" t="e">
        <f>J11*E11</f>
        <v>#VALUE!</v>
      </c>
      <c r="P11" s="172" t="e">
        <f t="shared" si="1"/>
        <v>#VALUE!</v>
      </c>
    </row>
    <row r="12" spans="1:18" ht="13.5" customHeight="1" x14ac:dyDescent="0.25">
      <c r="A12" s="173" t="s">
        <v>140</v>
      </c>
      <c r="B12" s="174" t="s">
        <v>140</v>
      </c>
      <c r="C12" s="175"/>
      <c r="D12" s="175"/>
      <c r="E12" s="174" t="s">
        <v>140</v>
      </c>
      <c r="F12" s="176" t="s">
        <v>140</v>
      </c>
      <c r="G12" s="177" t="s">
        <v>141</v>
      </c>
      <c r="H12" s="178"/>
      <c r="I12" s="178"/>
      <c r="J12" s="179"/>
      <c r="K12" s="180"/>
      <c r="L12" s="181"/>
      <c r="M12" s="182" t="e">
        <f>SUM(M4:M11)</f>
        <v>#VALUE!</v>
      </c>
      <c r="N12" s="182" t="e">
        <f>SUM(N4:N11)</f>
        <v>#VALUE!</v>
      </c>
      <c r="O12" s="182" t="e">
        <f>SUM(O4:O11)</f>
        <v>#VALUE!</v>
      </c>
      <c r="P12" s="183" t="e">
        <f>SUM(P4:P11)</f>
        <v>#VALUE!</v>
      </c>
      <c r="Q12" s="71"/>
    </row>
    <row r="13" spans="1:18" ht="13.5" customHeight="1" x14ac:dyDescent="0.25">
      <c r="A13" s="173"/>
      <c r="B13" s="174"/>
      <c r="C13" s="175"/>
      <c r="D13" s="175"/>
      <c r="E13" s="175"/>
      <c r="F13" s="184"/>
      <c r="G13" s="185" t="s">
        <v>142</v>
      </c>
      <c r="H13" s="186"/>
      <c r="I13" s="186"/>
      <c r="J13" s="187"/>
      <c r="K13" s="188">
        <v>0.03</v>
      </c>
      <c r="L13" s="189"/>
      <c r="M13" s="190"/>
      <c r="N13" s="191" t="e">
        <f>N12*0.03</f>
        <v>#VALUE!</v>
      </c>
      <c r="O13" s="192"/>
      <c r="P13" s="193"/>
      <c r="Q13" s="71" t="s">
        <v>140</v>
      </c>
    </row>
    <row r="14" spans="1:18" ht="13.5" customHeight="1" x14ac:dyDescent="0.25">
      <c r="A14" s="173"/>
      <c r="B14" s="174"/>
      <c r="C14" s="175"/>
      <c r="D14" s="175"/>
      <c r="E14" s="175"/>
      <c r="F14" s="184"/>
      <c r="G14" s="185" t="s">
        <v>143</v>
      </c>
      <c r="H14" s="186"/>
      <c r="I14" s="186"/>
      <c r="J14" s="187"/>
      <c r="K14" s="188">
        <v>7.0000000000000007E-2</v>
      </c>
      <c r="L14" s="189"/>
      <c r="M14" s="190"/>
      <c r="N14" s="191" t="e">
        <f>N12*0.07</f>
        <v>#VALUE!</v>
      </c>
      <c r="O14" s="192"/>
      <c r="P14" s="193"/>
      <c r="Q14" s="71"/>
    </row>
    <row r="15" spans="1:18" ht="13.5" customHeight="1" x14ac:dyDescent="0.25">
      <c r="A15" s="173"/>
      <c r="B15" s="174"/>
      <c r="C15" s="175"/>
      <c r="D15" s="175"/>
      <c r="E15" s="175"/>
      <c r="F15" s="184"/>
      <c r="G15" s="185" t="s">
        <v>144</v>
      </c>
      <c r="H15" s="186"/>
      <c r="I15" s="186"/>
      <c r="J15" s="187"/>
      <c r="K15" s="194"/>
      <c r="L15" s="195"/>
      <c r="M15" s="195"/>
      <c r="N15" s="195"/>
      <c r="O15" s="196"/>
      <c r="P15" s="197" t="e">
        <f>P12+N13+N14</f>
        <v>#VALUE!</v>
      </c>
      <c r="Q15" s="71"/>
    </row>
    <row r="16" spans="1:18" ht="13.5" customHeight="1" x14ac:dyDescent="0.25">
      <c r="A16" s="173"/>
      <c r="B16" s="174"/>
      <c r="C16" s="175"/>
      <c r="D16" s="175"/>
      <c r="E16" s="175"/>
      <c r="F16" s="184"/>
      <c r="G16" s="185" t="s">
        <v>145</v>
      </c>
      <c r="H16" s="186"/>
      <c r="I16" s="186"/>
      <c r="J16" s="187"/>
      <c r="K16" s="188">
        <v>0.03</v>
      </c>
      <c r="L16" s="189"/>
      <c r="M16" s="198"/>
      <c r="N16" s="198"/>
      <c r="O16" s="190"/>
      <c r="P16" s="197" t="e">
        <f>P15*0.03</f>
        <v>#VALUE!</v>
      </c>
      <c r="Q16" s="71"/>
    </row>
    <row r="17" spans="1:20" ht="13.5" customHeight="1" x14ac:dyDescent="0.25">
      <c r="A17" s="173"/>
      <c r="B17" s="174"/>
      <c r="C17" s="175"/>
      <c r="D17" s="175"/>
      <c r="E17" s="175"/>
      <c r="F17" s="184"/>
      <c r="G17" s="185" t="s">
        <v>146</v>
      </c>
      <c r="H17" s="186"/>
      <c r="I17" s="186"/>
      <c r="J17" s="187"/>
      <c r="K17" s="199">
        <v>0.2359</v>
      </c>
      <c r="L17" s="200"/>
      <c r="M17" s="191" t="e">
        <f>M12*0.2359</f>
        <v>#VALUE!</v>
      </c>
      <c r="N17" s="192"/>
      <c r="O17" s="201"/>
      <c r="P17" s="197"/>
      <c r="Q17" s="71"/>
    </row>
    <row r="18" spans="1:20" ht="13.5" customHeight="1" thickBot="1" x14ac:dyDescent="0.3">
      <c r="A18" s="173" t="s">
        <v>140</v>
      </c>
      <c r="B18" s="202" t="s">
        <v>140</v>
      </c>
      <c r="C18" s="175"/>
      <c r="D18" s="175"/>
      <c r="E18" s="175"/>
      <c r="F18" s="184"/>
      <c r="G18" s="203" t="s">
        <v>144</v>
      </c>
      <c r="H18" s="204"/>
      <c r="I18" s="204"/>
      <c r="J18" s="205"/>
      <c r="K18" s="206"/>
      <c r="L18" s="207"/>
      <c r="M18" s="207"/>
      <c r="N18" s="207"/>
      <c r="O18" s="208"/>
      <c r="P18" s="209" t="e">
        <f>P15+P16+M17</f>
        <v>#VALUE!</v>
      </c>
      <c r="Q18" s="71"/>
    </row>
    <row r="19" spans="1:20" ht="13.5" customHeight="1" thickBot="1" x14ac:dyDescent="0.3">
      <c r="A19" s="173"/>
      <c r="B19" s="202"/>
      <c r="C19" s="210"/>
      <c r="D19" s="210"/>
      <c r="E19" s="210"/>
      <c r="F19" s="211"/>
      <c r="G19" s="212" t="s">
        <v>147</v>
      </c>
      <c r="H19" s="213"/>
      <c r="I19" s="213"/>
      <c r="J19" s="214"/>
      <c r="K19" s="215">
        <v>0.21</v>
      </c>
      <c r="L19" s="216"/>
      <c r="M19" s="217"/>
      <c r="N19" s="217"/>
      <c r="O19" s="218"/>
      <c r="P19" s="219" t="e">
        <f>P18*0.21</f>
        <v>#VALUE!</v>
      </c>
      <c r="Q19" s="71" t="s">
        <v>140</v>
      </c>
    </row>
    <row r="20" spans="1:20" ht="13.5" customHeight="1" thickBot="1" x14ac:dyDescent="0.3">
      <c r="A20" s="173" t="s">
        <v>140</v>
      </c>
      <c r="B20" s="202" t="s">
        <v>140</v>
      </c>
      <c r="C20" s="175"/>
      <c r="D20" s="175"/>
      <c r="E20" s="175"/>
      <c r="F20" s="175"/>
      <c r="G20" s="220" t="s">
        <v>148</v>
      </c>
      <c r="H20" s="221"/>
      <c r="I20" s="221"/>
      <c r="J20" s="221"/>
      <c r="K20" s="222"/>
      <c r="L20" s="222"/>
      <c r="M20" s="222"/>
      <c r="N20" s="222"/>
      <c r="O20" s="223"/>
      <c r="P20" s="224" t="e">
        <f>SUM(P18:P19)</f>
        <v>#VALUE!</v>
      </c>
      <c r="Q20" s="71"/>
    </row>
    <row r="21" spans="1:20" ht="13.8" hidden="1" x14ac:dyDescent="0.25">
      <c r="A21" s="225"/>
      <c r="B21" s="226"/>
      <c r="C21" s="227"/>
      <c r="D21" s="227"/>
      <c r="E21" s="227"/>
      <c r="F21" s="228"/>
      <c r="G21" s="228"/>
      <c r="H21" s="228"/>
      <c r="I21" s="228"/>
      <c r="J21" s="228"/>
      <c r="K21" s="227"/>
      <c r="L21" s="229"/>
      <c r="M21" s="230"/>
      <c r="N21" s="230"/>
      <c r="O21" s="230"/>
      <c r="P21" s="230"/>
      <c r="Q21" s="71"/>
    </row>
    <row r="22" spans="1:20" ht="13.8" hidden="1" x14ac:dyDescent="0.25">
      <c r="A22" s="225"/>
      <c r="B22" s="226"/>
      <c r="C22" s="227"/>
      <c r="D22" s="227"/>
      <c r="E22" s="227"/>
      <c r="F22" s="228"/>
      <c r="G22" s="228"/>
      <c r="H22" s="228"/>
      <c r="I22" s="228"/>
      <c r="J22" s="228"/>
      <c r="K22" s="227"/>
      <c r="L22" s="229"/>
      <c r="M22" s="230"/>
      <c r="N22" s="230"/>
      <c r="O22" s="230"/>
      <c r="P22" s="230"/>
      <c r="Q22" s="71"/>
    </row>
    <row r="23" spans="1:20" ht="13.8" hidden="1" x14ac:dyDescent="0.25">
      <c r="A23" s="231"/>
      <c r="B23" s="231"/>
      <c r="C23" s="231"/>
      <c r="D23" s="232"/>
      <c r="E23" s="232"/>
      <c r="F23" s="233"/>
      <c r="G23" s="234"/>
      <c r="H23" s="235"/>
      <c r="I23" s="236"/>
      <c r="J23" s="236"/>
      <c r="K23" s="237"/>
      <c r="L23" s="237"/>
      <c r="M23" s="237"/>
      <c r="N23" s="237"/>
      <c r="O23" s="237"/>
      <c r="Q23" s="71"/>
    </row>
    <row r="24" spans="1:20" ht="13.8" hidden="1" x14ac:dyDescent="0.25">
      <c r="A24" s="239"/>
      <c r="B24" s="239"/>
      <c r="C24" s="240"/>
      <c r="D24" s="232"/>
      <c r="E24" s="232"/>
      <c r="F24" s="233"/>
      <c r="G24" s="241"/>
      <c r="H24" s="241"/>
      <c r="I24" s="242"/>
      <c r="J24" s="241"/>
      <c r="K24" s="243"/>
      <c r="L24" s="243"/>
      <c r="M24" s="243"/>
      <c r="N24" s="243"/>
      <c r="Q24" s="71"/>
      <c r="R24" s="75"/>
      <c r="S24" s="75"/>
      <c r="T24" s="75"/>
    </row>
    <row r="25" spans="1:20" ht="13.8" hidden="1" x14ac:dyDescent="0.25">
      <c r="A25" s="239"/>
      <c r="B25" s="239"/>
      <c r="C25" s="232"/>
      <c r="D25" s="232"/>
      <c r="E25" s="244" t="s">
        <v>140</v>
      </c>
      <c r="Q25" s="71"/>
    </row>
    <row r="26" spans="1:20" ht="15.6" hidden="1" x14ac:dyDescent="0.25">
      <c r="A26" s="239"/>
      <c r="B26" s="239"/>
      <c r="C26" s="246"/>
      <c r="D26" s="246" t="s">
        <v>140</v>
      </c>
      <c r="Q26" s="71"/>
    </row>
    <row r="27" spans="1:20" ht="13.8" hidden="1" x14ac:dyDescent="0.25">
      <c r="A27" s="239"/>
      <c r="B27" s="239"/>
    </row>
    <row r="28" spans="1:20" hidden="1" x14ac:dyDescent="0.25"/>
    <row r="29" spans="1:20" hidden="1" x14ac:dyDescent="0.25"/>
    <row r="30" spans="1:20" hidden="1" x14ac:dyDescent="0.25"/>
    <row r="31" spans="1:20" hidden="1" x14ac:dyDescent="0.25"/>
    <row r="32" spans="1:2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</sheetData>
  <sheetProtection algorithmName="SHA-512" hashValue="O/4MuoKmkj/Oyh7/q2gT0L0CqcR6QiVtbsGIqIVy2wFKVPfQSn/Zd1mIOP3Q9+/NlqL8wUZ8GlXERMp20iP4OA==" saltValue="dvh+lGpAvnvG5CVI3jpA3w==" spinCount="100000" sheet="1" objects="1" scenarios="1" selectLockedCells="1" selectUnlockedCells="1"/>
  <mergeCells count="29">
    <mergeCell ref="G20:J20"/>
    <mergeCell ref="K20:O20"/>
    <mergeCell ref="A8:A11"/>
    <mergeCell ref="G17:J17"/>
    <mergeCell ref="N17:O17"/>
    <mergeCell ref="G18:J18"/>
    <mergeCell ref="K18:O18"/>
    <mergeCell ref="G19:J19"/>
    <mergeCell ref="L19:O19"/>
    <mergeCell ref="G14:J14"/>
    <mergeCell ref="L14:M14"/>
    <mergeCell ref="O14:P14"/>
    <mergeCell ref="G15:J15"/>
    <mergeCell ref="K15:O15"/>
    <mergeCell ref="G16:J16"/>
    <mergeCell ref="L16:O16"/>
    <mergeCell ref="G12:J12"/>
    <mergeCell ref="G13:J13"/>
    <mergeCell ref="L13:M13"/>
    <mergeCell ref="O13:P13"/>
    <mergeCell ref="A1:P1"/>
    <mergeCell ref="A2:P2"/>
    <mergeCell ref="A3:P3"/>
    <mergeCell ref="K4:L4"/>
    <mergeCell ref="M4:N4"/>
    <mergeCell ref="D5:D6"/>
    <mergeCell ref="E5:E6"/>
    <mergeCell ref="F5:K5"/>
    <mergeCell ref="L5:P5"/>
  </mergeCells>
  <printOptions horizontalCentered="1"/>
  <pageMargins left="0.23622047244094491" right="0.15748031496062992" top="0.51181102362204722" bottom="0.27559055118110237" header="0.51181102362204722" footer="0.31496062992125984"/>
  <pageSetup paperSize="9" scale="7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P88"/>
  <sheetViews>
    <sheetView workbookViewId="0">
      <pane ySplit="1" topLeftCell="A59" activePane="bottomLeft" state="frozen"/>
      <selection pane="bottomLeft" activeCell="J3" sqref="J3"/>
    </sheetView>
  </sheetViews>
  <sheetFormatPr defaultColWidth="9.109375" defaultRowHeight="0" customHeight="1" zeroHeight="1" x14ac:dyDescent="0.3"/>
  <cols>
    <col min="1" max="1" width="9" bestFit="1" customWidth="1"/>
    <col min="2" max="2" width="41" customWidth="1"/>
    <col min="3" max="5" width="14.33203125" customWidth="1"/>
    <col min="6" max="6" width="14.33203125" hidden="1" customWidth="1"/>
    <col min="7" max="7" width="14.33203125" customWidth="1"/>
    <col min="8" max="8" width="27.44140625" customWidth="1"/>
    <col min="9" max="16" width="9.109375" customWidth="1"/>
  </cols>
  <sheetData>
    <row r="1" spans="1:13" ht="46.5" customHeight="1" thickBot="1" x14ac:dyDescent="0.35">
      <c r="A1" s="36" t="s">
        <v>0</v>
      </c>
      <c r="B1" s="37" t="s">
        <v>1</v>
      </c>
      <c r="C1" s="38" t="s">
        <v>71</v>
      </c>
      <c r="D1" s="39" t="s">
        <v>72</v>
      </c>
      <c r="E1" s="39" t="s">
        <v>73</v>
      </c>
      <c r="F1" s="40"/>
      <c r="G1" s="41" t="s">
        <v>2</v>
      </c>
      <c r="H1" s="1" t="s">
        <v>150</v>
      </c>
      <c r="I1" s="1" t="s">
        <v>151</v>
      </c>
      <c r="J1" s="1" t="s">
        <v>154</v>
      </c>
      <c r="K1" s="1" t="s">
        <v>155</v>
      </c>
      <c r="L1" s="1"/>
      <c r="M1" s="1"/>
    </row>
    <row r="2" spans="1:13" ht="10.5" customHeight="1" thickBot="1" x14ac:dyDescent="0.35">
      <c r="A2" s="42">
        <v>1</v>
      </c>
      <c r="B2" s="2">
        <v>2</v>
      </c>
      <c r="C2" s="3">
        <v>3</v>
      </c>
      <c r="D2" s="5"/>
      <c r="E2" s="5"/>
      <c r="F2" s="4"/>
      <c r="G2" s="43">
        <v>4</v>
      </c>
      <c r="H2" s="1"/>
      <c r="I2" s="1"/>
      <c r="J2" s="1"/>
      <c r="K2" s="1"/>
      <c r="L2" s="1"/>
      <c r="M2" s="1"/>
    </row>
    <row r="3" spans="1:13" ht="14.4" x14ac:dyDescent="0.3">
      <c r="A3" s="44">
        <v>1</v>
      </c>
      <c r="B3" s="7" t="s">
        <v>4</v>
      </c>
      <c r="C3" s="8">
        <v>600</v>
      </c>
      <c r="D3" s="23">
        <v>500</v>
      </c>
      <c r="E3" s="23">
        <v>200</v>
      </c>
      <c r="F3" s="9">
        <v>68.849999999999994</v>
      </c>
      <c r="G3" s="45">
        <f t="shared" ref="G3:G50" si="0">F3*0.9875090777</f>
        <v>67.989999999644994</v>
      </c>
      <c r="H3" s="1" t="s">
        <v>152</v>
      </c>
      <c r="I3" s="1">
        <v>6.02</v>
      </c>
      <c r="J3" s="1">
        <v>23</v>
      </c>
      <c r="K3" s="1" t="e">
        <f>ROUNDUP((J3*Tāme!$E$9/25),0)</f>
        <v>#VALUE!</v>
      </c>
      <c r="L3" s="1"/>
      <c r="M3" s="1"/>
    </row>
    <row r="4" spans="1:13" ht="14.4" x14ac:dyDescent="0.3">
      <c r="A4" s="46">
        <v>2</v>
      </c>
      <c r="B4" s="10" t="s">
        <v>5</v>
      </c>
      <c r="C4" s="8">
        <v>600</v>
      </c>
      <c r="D4" s="23">
        <v>375</v>
      </c>
      <c r="E4" s="23">
        <v>200</v>
      </c>
      <c r="F4" s="9">
        <v>68.849999999999994</v>
      </c>
      <c r="G4" s="47">
        <f t="shared" si="0"/>
        <v>67.989999999644994</v>
      </c>
      <c r="H4" s="1" t="s">
        <v>152</v>
      </c>
      <c r="I4" s="1">
        <v>6.02</v>
      </c>
      <c r="J4" s="1">
        <v>23</v>
      </c>
      <c r="K4" s="1" t="e">
        <f>ROUNDUP((J4*Tāme!$E$9/25),0)</f>
        <v>#VALUE!</v>
      </c>
    </row>
    <row r="5" spans="1:13" ht="14.4" x14ac:dyDescent="0.3">
      <c r="A5" s="46">
        <v>3</v>
      </c>
      <c r="B5" s="10" t="s">
        <v>6</v>
      </c>
      <c r="C5" s="8">
        <v>600</v>
      </c>
      <c r="D5" s="23">
        <v>300</v>
      </c>
      <c r="E5" s="23">
        <v>200</v>
      </c>
      <c r="F5" s="9">
        <v>68.849999999999994</v>
      </c>
      <c r="G5" s="47">
        <f t="shared" si="0"/>
        <v>67.989999999644994</v>
      </c>
      <c r="H5" s="1" t="s">
        <v>152</v>
      </c>
      <c r="I5" s="1">
        <v>6.02</v>
      </c>
      <c r="J5" s="1">
        <v>23</v>
      </c>
      <c r="K5" s="1" t="e">
        <f>ROUNDUP((J5*Tāme!$E$9/25),0)</f>
        <v>#VALUE!</v>
      </c>
    </row>
    <row r="6" spans="1:13" ht="14.4" x14ac:dyDescent="0.3">
      <c r="A6" s="46">
        <v>4</v>
      </c>
      <c r="B6" s="10" t="s">
        <v>7</v>
      </c>
      <c r="C6" s="8">
        <v>600</v>
      </c>
      <c r="D6" s="24">
        <v>375</v>
      </c>
      <c r="E6" s="23">
        <v>200</v>
      </c>
      <c r="F6" s="12">
        <v>59.65</v>
      </c>
      <c r="G6" s="47">
        <f t="shared" si="0"/>
        <v>58.904916484804993</v>
      </c>
      <c r="H6" s="1" t="s">
        <v>152</v>
      </c>
      <c r="I6" s="1">
        <v>6.02</v>
      </c>
      <c r="J6" s="1">
        <v>23</v>
      </c>
      <c r="K6" s="1" t="e">
        <f>ROUNDUP((J6*Tāme!$E$9/25),0)</f>
        <v>#VALUE!</v>
      </c>
    </row>
    <row r="7" spans="1:13" ht="14.4" x14ac:dyDescent="0.3">
      <c r="A7" s="44">
        <v>5</v>
      </c>
      <c r="B7" s="10" t="s">
        <v>8</v>
      </c>
      <c r="C7" s="8">
        <v>600</v>
      </c>
      <c r="D7" s="24">
        <v>250</v>
      </c>
      <c r="E7" s="23">
        <v>200</v>
      </c>
      <c r="F7" s="12">
        <v>59.65</v>
      </c>
      <c r="G7" s="47">
        <f t="shared" si="0"/>
        <v>58.904916484804993</v>
      </c>
      <c r="H7" s="1" t="s">
        <v>152</v>
      </c>
      <c r="I7" s="1">
        <v>6.02</v>
      </c>
      <c r="J7" s="1">
        <v>23</v>
      </c>
      <c r="K7" s="1" t="e">
        <f>ROUNDUP((J7*Tāme!$E$9/25),0)</f>
        <v>#VALUE!</v>
      </c>
    </row>
    <row r="8" spans="1:13" ht="14.4" x14ac:dyDescent="0.3">
      <c r="A8" s="46">
        <v>6</v>
      </c>
      <c r="B8" s="10" t="s">
        <v>9</v>
      </c>
      <c r="C8" s="8">
        <v>600</v>
      </c>
      <c r="D8" s="24">
        <v>200</v>
      </c>
      <c r="E8" s="23">
        <v>200</v>
      </c>
      <c r="F8" s="12">
        <v>59.65</v>
      </c>
      <c r="G8" s="47">
        <f t="shared" si="0"/>
        <v>58.904916484804993</v>
      </c>
      <c r="H8" s="1" t="s">
        <v>152</v>
      </c>
      <c r="I8" s="1">
        <v>6.02</v>
      </c>
      <c r="J8" s="1">
        <v>23</v>
      </c>
      <c r="K8" s="1" t="e">
        <f>ROUNDUP((J8*Tāme!$E$9/25),0)</f>
        <v>#VALUE!</v>
      </c>
    </row>
    <row r="9" spans="1:13" ht="14.4" x14ac:dyDescent="0.3">
      <c r="A9" s="46">
        <v>7</v>
      </c>
      <c r="B9" s="10" t="s">
        <v>10</v>
      </c>
      <c r="C9" s="8">
        <v>600</v>
      </c>
      <c r="D9" s="24">
        <v>300</v>
      </c>
      <c r="E9" s="23">
        <v>200</v>
      </c>
      <c r="F9" s="12">
        <v>53.95</v>
      </c>
      <c r="G9" s="47">
        <f t="shared" si="0"/>
        <v>53.276114741915002</v>
      </c>
      <c r="H9" s="1" t="s">
        <v>152</v>
      </c>
      <c r="I9" s="1">
        <v>6.02</v>
      </c>
      <c r="J9" s="1">
        <v>23</v>
      </c>
      <c r="K9" s="1" t="e">
        <f>ROUNDUP((J9*Tāme!$E$9/25),0)</f>
        <v>#VALUE!</v>
      </c>
    </row>
    <row r="10" spans="1:13" ht="14.4" x14ac:dyDescent="0.3">
      <c r="A10" s="46">
        <v>8</v>
      </c>
      <c r="B10" s="10" t="s">
        <v>11</v>
      </c>
      <c r="C10" s="8">
        <v>600</v>
      </c>
      <c r="D10" s="24">
        <v>200</v>
      </c>
      <c r="E10" s="23">
        <v>200</v>
      </c>
      <c r="F10" s="12">
        <v>53.95</v>
      </c>
      <c r="G10" s="47">
        <f t="shared" si="0"/>
        <v>53.276114741915002</v>
      </c>
      <c r="H10" s="1" t="s">
        <v>152</v>
      </c>
      <c r="I10" s="1">
        <v>6.02</v>
      </c>
      <c r="J10" s="1">
        <v>23</v>
      </c>
      <c r="K10" s="1" t="e">
        <f>ROUNDUP((J10*Tāme!$E$9/25),0)</f>
        <v>#VALUE!</v>
      </c>
    </row>
    <row r="11" spans="1:13" ht="14.4" x14ac:dyDescent="0.3">
      <c r="A11" s="44">
        <v>9</v>
      </c>
      <c r="B11" s="10" t="s">
        <v>12</v>
      </c>
      <c r="C11" s="8">
        <v>600</v>
      </c>
      <c r="D11" s="24">
        <v>300</v>
      </c>
      <c r="E11" s="23">
        <v>200</v>
      </c>
      <c r="F11" s="12">
        <v>68.760000000000005</v>
      </c>
      <c r="G11" s="47">
        <f t="shared" si="0"/>
        <v>67.901124182651998</v>
      </c>
      <c r="H11" s="1" t="s">
        <v>152</v>
      </c>
      <c r="I11" s="1">
        <v>6.02</v>
      </c>
      <c r="J11" s="1">
        <v>23</v>
      </c>
      <c r="K11" s="1" t="e">
        <f>ROUNDUP((J11*Tāme!$E$9/25),0)</f>
        <v>#VALUE!</v>
      </c>
    </row>
    <row r="12" spans="1:13" ht="14.4" x14ac:dyDescent="0.3">
      <c r="A12" s="46">
        <v>10</v>
      </c>
      <c r="B12" s="10" t="s">
        <v>13</v>
      </c>
      <c r="C12" s="8">
        <v>600</v>
      </c>
      <c r="D12" s="24">
        <v>250</v>
      </c>
      <c r="E12" s="23">
        <v>200</v>
      </c>
      <c r="F12" s="12">
        <v>68.760000000000005</v>
      </c>
      <c r="G12" s="47">
        <f t="shared" si="0"/>
        <v>67.901124182651998</v>
      </c>
      <c r="H12" s="1" t="s">
        <v>152</v>
      </c>
      <c r="I12" s="1">
        <v>6.02</v>
      </c>
      <c r="J12" s="1">
        <v>23</v>
      </c>
      <c r="K12" s="1" t="e">
        <f>ROUNDUP((J12*Tāme!$E$9/25),0)</f>
        <v>#VALUE!</v>
      </c>
    </row>
    <row r="13" spans="1:13" ht="14.4" x14ac:dyDescent="0.3">
      <c r="A13" s="46">
        <v>11</v>
      </c>
      <c r="B13" s="10" t="s">
        <v>14</v>
      </c>
      <c r="C13" s="8">
        <v>600</v>
      </c>
      <c r="D13" s="24">
        <v>200</v>
      </c>
      <c r="E13" s="23">
        <v>200</v>
      </c>
      <c r="F13" s="12">
        <v>68.760000000000005</v>
      </c>
      <c r="G13" s="47">
        <f t="shared" si="0"/>
        <v>67.901124182651998</v>
      </c>
      <c r="H13" s="1" t="s">
        <v>152</v>
      </c>
      <c r="I13" s="1">
        <v>6.02</v>
      </c>
      <c r="J13" s="1">
        <v>23</v>
      </c>
      <c r="K13" s="1" t="e">
        <f>ROUNDUP((J13*Tāme!$E$9/25),0)</f>
        <v>#VALUE!</v>
      </c>
    </row>
    <row r="14" spans="1:13" ht="14.4" x14ac:dyDescent="0.3">
      <c r="A14" s="46">
        <v>12</v>
      </c>
      <c r="B14" s="10" t="s">
        <v>15</v>
      </c>
      <c r="C14" s="8">
        <v>600</v>
      </c>
      <c r="D14" s="24">
        <v>150</v>
      </c>
      <c r="E14" s="23">
        <v>200</v>
      </c>
      <c r="F14" s="12">
        <v>68.760000000000005</v>
      </c>
      <c r="G14" s="47">
        <f t="shared" si="0"/>
        <v>67.901124182651998</v>
      </c>
      <c r="H14" s="1" t="s">
        <v>152</v>
      </c>
      <c r="I14" s="1">
        <v>6.02</v>
      </c>
      <c r="J14" s="1">
        <v>23</v>
      </c>
      <c r="K14" s="1" t="e">
        <f>ROUNDUP((J14*Tāme!$E$9/25),0)</f>
        <v>#VALUE!</v>
      </c>
    </row>
    <row r="15" spans="1:13" ht="14.4" x14ac:dyDescent="0.3">
      <c r="A15" s="44">
        <v>13</v>
      </c>
      <c r="B15" s="10" t="s">
        <v>16</v>
      </c>
      <c r="C15" s="8">
        <v>600</v>
      </c>
      <c r="D15" s="24">
        <v>100</v>
      </c>
      <c r="E15" s="23">
        <v>200</v>
      </c>
      <c r="F15" s="12">
        <v>68.760000000000005</v>
      </c>
      <c r="G15" s="47">
        <f t="shared" si="0"/>
        <v>67.901124182651998</v>
      </c>
      <c r="H15" s="1" t="s">
        <v>152</v>
      </c>
      <c r="I15" s="1">
        <v>6.02</v>
      </c>
      <c r="J15" s="1">
        <v>23</v>
      </c>
      <c r="K15" s="1" t="e">
        <f>ROUNDUP((J15*Tāme!$E$9/25),0)</f>
        <v>#VALUE!</v>
      </c>
    </row>
    <row r="16" spans="1:13" ht="14.4" x14ac:dyDescent="0.3">
      <c r="A16" s="46">
        <v>14</v>
      </c>
      <c r="B16" s="13" t="s">
        <v>17</v>
      </c>
      <c r="C16" s="8">
        <v>600</v>
      </c>
      <c r="D16" s="24">
        <v>250</v>
      </c>
      <c r="E16" s="23">
        <v>200</v>
      </c>
      <c r="F16" s="12">
        <v>69.819999999999993</v>
      </c>
      <c r="G16" s="47">
        <f t="shared" si="0"/>
        <v>68.947883805013987</v>
      </c>
      <c r="H16" s="1" t="s">
        <v>152</v>
      </c>
      <c r="I16" s="1">
        <v>6.02</v>
      </c>
      <c r="J16" s="1">
        <v>23</v>
      </c>
      <c r="K16" s="1" t="e">
        <f>ROUNDUP((J16*Tāme!$E$9/25),0)</f>
        <v>#VALUE!</v>
      </c>
    </row>
    <row r="17" spans="1:11" ht="14.4" x14ac:dyDescent="0.3">
      <c r="A17" s="46">
        <v>15</v>
      </c>
      <c r="B17" s="13" t="s">
        <v>18</v>
      </c>
      <c r="C17" s="8">
        <v>600</v>
      </c>
      <c r="D17" s="24">
        <v>150</v>
      </c>
      <c r="E17" s="23">
        <v>200</v>
      </c>
      <c r="F17" s="12">
        <v>69.819999999999993</v>
      </c>
      <c r="G17" s="47">
        <f t="shared" si="0"/>
        <v>68.947883805013987</v>
      </c>
      <c r="H17" s="1" t="s">
        <v>152</v>
      </c>
      <c r="I17" s="1">
        <v>6.02</v>
      </c>
      <c r="J17" s="1">
        <v>23</v>
      </c>
      <c r="K17" s="1" t="e">
        <f>ROUNDUP((J17*Tāme!$E$9/25),0)</f>
        <v>#VALUE!</v>
      </c>
    </row>
    <row r="18" spans="1:11" ht="14.4" x14ac:dyDescent="0.3">
      <c r="A18" s="46">
        <v>16</v>
      </c>
      <c r="B18" s="13" t="s">
        <v>19</v>
      </c>
      <c r="C18" s="8">
        <v>600</v>
      </c>
      <c r="D18" s="24">
        <v>100</v>
      </c>
      <c r="E18" s="23">
        <v>200</v>
      </c>
      <c r="F18" s="12">
        <v>69.819999999999993</v>
      </c>
      <c r="G18" s="47">
        <f t="shared" si="0"/>
        <v>68.947883805013987</v>
      </c>
      <c r="H18" s="1" t="s">
        <v>152</v>
      </c>
      <c r="I18" s="1">
        <v>6.02</v>
      </c>
      <c r="J18" s="1">
        <v>23</v>
      </c>
      <c r="K18" s="1" t="e">
        <f>ROUNDUP((J18*Tāme!$E$9/25),0)</f>
        <v>#VALUE!</v>
      </c>
    </row>
    <row r="19" spans="1:11" ht="14.4" x14ac:dyDescent="0.3">
      <c r="A19" s="44">
        <v>17</v>
      </c>
      <c r="B19" s="13" t="s">
        <v>20</v>
      </c>
      <c r="C19" s="8">
        <v>600</v>
      </c>
      <c r="D19" s="24">
        <v>300</v>
      </c>
      <c r="E19" s="23">
        <v>200</v>
      </c>
      <c r="F19" s="12">
        <v>71.86</v>
      </c>
      <c r="G19" s="47">
        <f t="shared" si="0"/>
        <v>70.962402323521999</v>
      </c>
      <c r="H19" s="1" t="s">
        <v>152</v>
      </c>
      <c r="I19" s="1">
        <v>6.02</v>
      </c>
      <c r="J19" s="1">
        <v>23</v>
      </c>
      <c r="K19" s="1" t="e">
        <f>ROUNDUP((J19*Tāme!$E$9/25),0)</f>
        <v>#VALUE!</v>
      </c>
    </row>
    <row r="20" spans="1:11" ht="14.4" x14ac:dyDescent="0.3">
      <c r="A20" s="46">
        <v>18</v>
      </c>
      <c r="B20" s="13" t="s">
        <v>21</v>
      </c>
      <c r="C20" s="8">
        <v>600</v>
      </c>
      <c r="D20" s="24">
        <v>250</v>
      </c>
      <c r="E20" s="23">
        <v>200</v>
      </c>
      <c r="F20" s="12">
        <v>71.86</v>
      </c>
      <c r="G20" s="47">
        <f t="shared" si="0"/>
        <v>70.962402323521999</v>
      </c>
      <c r="H20" s="1" t="s">
        <v>152</v>
      </c>
      <c r="I20" s="1">
        <v>6.02</v>
      </c>
      <c r="J20" s="1">
        <v>23</v>
      </c>
      <c r="K20" s="1" t="e">
        <f>ROUNDUP((J20*Tāme!$E$9/25),0)</f>
        <v>#VALUE!</v>
      </c>
    </row>
    <row r="21" spans="1:11" ht="14.4" x14ac:dyDescent="0.3">
      <c r="A21" s="46">
        <v>19</v>
      </c>
      <c r="B21" s="13" t="s">
        <v>22</v>
      </c>
      <c r="C21" s="8">
        <v>600</v>
      </c>
      <c r="D21" s="24">
        <v>200</v>
      </c>
      <c r="E21" s="23">
        <v>200</v>
      </c>
      <c r="F21" s="12">
        <v>71.86</v>
      </c>
      <c r="G21" s="47">
        <f t="shared" si="0"/>
        <v>70.962402323521999</v>
      </c>
      <c r="H21" s="1" t="s">
        <v>152</v>
      </c>
      <c r="I21" s="1">
        <v>6.02</v>
      </c>
      <c r="J21" s="1">
        <v>23</v>
      </c>
      <c r="K21" s="1" t="e">
        <f>ROUNDUP((J21*Tāme!$E$9/25),0)</f>
        <v>#VALUE!</v>
      </c>
    </row>
    <row r="22" spans="1:11" ht="14.4" x14ac:dyDescent="0.3">
      <c r="A22" s="46">
        <v>20</v>
      </c>
      <c r="B22" s="13" t="s">
        <v>23</v>
      </c>
      <c r="C22" s="11">
        <v>600</v>
      </c>
      <c r="D22" s="24">
        <v>400</v>
      </c>
      <c r="E22" s="24">
        <v>250</v>
      </c>
      <c r="F22" s="12">
        <v>60.09</v>
      </c>
      <c r="G22" s="47">
        <f t="shared" si="0"/>
        <v>59.339420478992999</v>
      </c>
      <c r="H22" s="1" t="s">
        <v>152</v>
      </c>
      <c r="I22" s="1">
        <v>6.02</v>
      </c>
      <c r="J22" s="1">
        <v>23</v>
      </c>
      <c r="K22" s="1" t="e">
        <f>ROUNDUP((J22*Tāme!$E$9/25),0)</f>
        <v>#VALUE!</v>
      </c>
    </row>
    <row r="23" spans="1:11" ht="14.4" x14ac:dyDescent="0.3">
      <c r="A23" s="44">
        <v>21</v>
      </c>
      <c r="B23" s="13" t="s">
        <v>24</v>
      </c>
      <c r="C23" s="11">
        <v>600</v>
      </c>
      <c r="D23" s="24">
        <v>375</v>
      </c>
      <c r="E23" s="24">
        <v>250</v>
      </c>
      <c r="F23" s="12">
        <v>60.09</v>
      </c>
      <c r="G23" s="47">
        <f t="shared" si="0"/>
        <v>59.339420478992999</v>
      </c>
      <c r="H23" s="1" t="s">
        <v>152</v>
      </c>
      <c r="I23" s="1">
        <v>6.02</v>
      </c>
      <c r="J23" s="1">
        <v>23</v>
      </c>
      <c r="K23" s="1" t="e">
        <f>ROUNDUP((J23*Tāme!$E$9/25),0)</f>
        <v>#VALUE!</v>
      </c>
    </row>
    <row r="24" spans="1:11" ht="14.4" x14ac:dyDescent="0.3">
      <c r="A24" s="46">
        <v>22</v>
      </c>
      <c r="B24" s="13" t="s">
        <v>25</v>
      </c>
      <c r="C24" s="11">
        <v>600</v>
      </c>
      <c r="D24" s="24">
        <v>300</v>
      </c>
      <c r="E24" s="24">
        <v>250</v>
      </c>
      <c r="F24" s="12">
        <v>60.38</v>
      </c>
      <c r="G24" s="47">
        <f t="shared" si="0"/>
        <v>59.625798111526002</v>
      </c>
      <c r="H24" s="1" t="s">
        <v>152</v>
      </c>
      <c r="I24" s="1">
        <v>6.02</v>
      </c>
      <c r="J24" s="1">
        <v>23</v>
      </c>
      <c r="K24" s="1" t="e">
        <f>ROUNDUP((J24*Tāme!$E$9/25),0)</f>
        <v>#VALUE!</v>
      </c>
    </row>
    <row r="25" spans="1:11" ht="14.4" x14ac:dyDescent="0.3">
      <c r="A25" s="46">
        <v>23</v>
      </c>
      <c r="B25" s="10" t="s">
        <v>26</v>
      </c>
      <c r="C25" s="11">
        <v>600</v>
      </c>
      <c r="D25" s="24">
        <v>240</v>
      </c>
      <c r="E25" s="24">
        <v>250</v>
      </c>
      <c r="F25" s="12">
        <v>60.38</v>
      </c>
      <c r="G25" s="47">
        <f t="shared" si="0"/>
        <v>59.625798111526002</v>
      </c>
      <c r="H25" s="1" t="s">
        <v>152</v>
      </c>
      <c r="I25" s="1">
        <v>6.02</v>
      </c>
      <c r="J25" s="1">
        <v>23</v>
      </c>
      <c r="K25" s="1" t="e">
        <f>ROUNDUP((J25*Tāme!$E$9/25),0)</f>
        <v>#VALUE!</v>
      </c>
    </row>
    <row r="26" spans="1:11" ht="14.4" x14ac:dyDescent="0.3">
      <c r="A26" s="46">
        <v>24</v>
      </c>
      <c r="B26" s="10" t="s">
        <v>27</v>
      </c>
      <c r="C26" s="11">
        <v>600</v>
      </c>
      <c r="D26" s="24">
        <v>300</v>
      </c>
      <c r="E26" s="24">
        <v>250</v>
      </c>
      <c r="F26" s="12">
        <v>58.1</v>
      </c>
      <c r="G26" s="47">
        <f t="shared" si="0"/>
        <v>57.374277414369999</v>
      </c>
      <c r="H26" s="1" t="s">
        <v>152</v>
      </c>
      <c r="I26" s="1">
        <v>6.02</v>
      </c>
      <c r="J26" s="1">
        <v>23</v>
      </c>
      <c r="K26" s="1" t="e">
        <f>ROUNDUP((J26*Tāme!$E$9/25),0)</f>
        <v>#VALUE!</v>
      </c>
    </row>
    <row r="27" spans="1:11" ht="14.4" x14ac:dyDescent="0.3">
      <c r="A27" s="44">
        <v>25</v>
      </c>
      <c r="B27" s="13" t="s">
        <v>28</v>
      </c>
      <c r="C27" s="11">
        <v>600</v>
      </c>
      <c r="D27" s="24">
        <v>200</v>
      </c>
      <c r="E27" s="24">
        <v>250</v>
      </c>
      <c r="F27" s="12">
        <v>58.1</v>
      </c>
      <c r="G27" s="47">
        <f t="shared" si="0"/>
        <v>57.374277414369999</v>
      </c>
      <c r="H27" s="1" t="s">
        <v>152</v>
      </c>
      <c r="I27" s="1">
        <v>6.02</v>
      </c>
      <c r="J27" s="1">
        <v>23</v>
      </c>
      <c r="K27" s="1" t="e">
        <f>ROUNDUP((J27*Tāme!$E$9/25),0)</f>
        <v>#VALUE!</v>
      </c>
    </row>
    <row r="28" spans="1:11" ht="14.4" x14ac:dyDescent="0.3">
      <c r="A28" s="46">
        <v>26</v>
      </c>
      <c r="B28" s="10" t="s">
        <v>29</v>
      </c>
      <c r="C28" s="11">
        <v>600</v>
      </c>
      <c r="D28" s="24">
        <v>500</v>
      </c>
      <c r="E28" s="24">
        <v>200</v>
      </c>
      <c r="F28" s="12">
        <v>50.06</v>
      </c>
      <c r="G28" s="47">
        <f t="shared" si="0"/>
        <v>49.434704429661998</v>
      </c>
      <c r="H28" s="1" t="s">
        <v>152</v>
      </c>
      <c r="I28" s="1">
        <v>6.02</v>
      </c>
      <c r="J28" s="1">
        <v>23</v>
      </c>
      <c r="K28" s="1" t="e">
        <f>ROUNDUP((J28*Tāme!$E$9/25),0)</f>
        <v>#VALUE!</v>
      </c>
    </row>
    <row r="29" spans="1:11" ht="14.4" x14ac:dyDescent="0.3">
      <c r="A29" s="46">
        <v>27</v>
      </c>
      <c r="B29" s="10" t="s">
        <v>30</v>
      </c>
      <c r="C29" s="11">
        <v>600</v>
      </c>
      <c r="D29" s="24">
        <v>380</v>
      </c>
      <c r="E29" s="24">
        <v>200</v>
      </c>
      <c r="F29" s="12">
        <v>50.06</v>
      </c>
      <c r="G29" s="47">
        <f t="shared" si="0"/>
        <v>49.434704429661998</v>
      </c>
      <c r="H29" s="1" t="s">
        <v>152</v>
      </c>
      <c r="I29" s="1">
        <v>6.02</v>
      </c>
      <c r="J29" s="1">
        <v>23</v>
      </c>
      <c r="K29" s="1" t="e">
        <f>ROUNDUP((J29*Tāme!$E$9/25),0)</f>
        <v>#VALUE!</v>
      </c>
    </row>
    <row r="30" spans="1:11" ht="14.4" x14ac:dyDescent="0.3">
      <c r="A30" s="46">
        <v>28</v>
      </c>
      <c r="B30" s="10" t="s">
        <v>74</v>
      </c>
      <c r="C30" s="11">
        <v>600</v>
      </c>
      <c r="D30" s="24">
        <v>300</v>
      </c>
      <c r="E30" s="24">
        <v>250</v>
      </c>
      <c r="F30" s="12">
        <v>50.07</v>
      </c>
      <c r="G30" s="47">
        <f t="shared" si="0"/>
        <v>49.444579520439</v>
      </c>
      <c r="H30" s="1" t="s">
        <v>152</v>
      </c>
      <c r="I30" s="1">
        <v>6.02</v>
      </c>
      <c r="J30" s="1">
        <v>23</v>
      </c>
      <c r="K30" s="1" t="e">
        <f>ROUNDUP((J30*Tāme!$E$9/25),0)</f>
        <v>#VALUE!</v>
      </c>
    </row>
    <row r="31" spans="1:11" ht="14.4" x14ac:dyDescent="0.3">
      <c r="A31" s="44">
        <v>29</v>
      </c>
      <c r="B31" s="10" t="s">
        <v>75</v>
      </c>
      <c r="C31" s="11">
        <v>600</v>
      </c>
      <c r="D31" s="24">
        <v>250</v>
      </c>
      <c r="E31" s="24">
        <v>250</v>
      </c>
      <c r="F31" s="12"/>
      <c r="G31" s="47">
        <v>49.44</v>
      </c>
      <c r="H31" s="1" t="s">
        <v>152</v>
      </c>
      <c r="I31" s="1">
        <v>6.02</v>
      </c>
      <c r="J31" s="1">
        <v>23</v>
      </c>
      <c r="K31" s="1" t="e">
        <f>ROUNDUP((J31*Tāme!$E$9/25),0)</f>
        <v>#VALUE!</v>
      </c>
    </row>
    <row r="32" spans="1:11" ht="14.4" x14ac:dyDescent="0.3">
      <c r="A32" s="46">
        <v>30</v>
      </c>
      <c r="B32" s="10" t="s">
        <v>76</v>
      </c>
      <c r="C32" s="11">
        <v>600</v>
      </c>
      <c r="D32" s="24">
        <v>300</v>
      </c>
      <c r="E32" s="24">
        <v>200</v>
      </c>
      <c r="F32" s="12">
        <v>46.74</v>
      </c>
      <c r="G32" s="47">
        <f t="shared" si="0"/>
        <v>46.156174291698001</v>
      </c>
      <c r="H32" s="1" t="s">
        <v>152</v>
      </c>
      <c r="I32" s="1">
        <v>6.02</v>
      </c>
      <c r="J32" s="1">
        <v>23</v>
      </c>
      <c r="K32" s="1" t="e">
        <f>ROUNDUP((J32*Tāme!$E$9/25),0)</f>
        <v>#VALUE!</v>
      </c>
    </row>
    <row r="33" spans="1:11" ht="14.4" x14ac:dyDescent="0.3">
      <c r="A33" s="46">
        <v>31</v>
      </c>
      <c r="B33" s="14" t="s">
        <v>77</v>
      </c>
      <c r="C33" s="11">
        <v>600</v>
      </c>
      <c r="D33" s="25">
        <v>300</v>
      </c>
      <c r="E33" s="24">
        <v>200</v>
      </c>
      <c r="F33" s="15">
        <v>46.74</v>
      </c>
      <c r="G33" s="47">
        <f t="shared" si="0"/>
        <v>46.156174291698001</v>
      </c>
      <c r="H33" s="1" t="s">
        <v>152</v>
      </c>
      <c r="I33" s="1">
        <v>6.02</v>
      </c>
      <c r="J33" s="1">
        <v>23</v>
      </c>
      <c r="K33" s="1" t="e">
        <f>ROUNDUP((J33*Tāme!$E$9/25),0)</f>
        <v>#VALUE!</v>
      </c>
    </row>
    <row r="34" spans="1:11" ht="14.4" x14ac:dyDescent="0.3">
      <c r="A34" s="46">
        <v>32</v>
      </c>
      <c r="B34" s="14" t="s">
        <v>78</v>
      </c>
      <c r="C34" s="11">
        <v>600</v>
      </c>
      <c r="D34" s="25">
        <v>250</v>
      </c>
      <c r="E34" s="24">
        <v>200</v>
      </c>
      <c r="F34" s="15">
        <v>46.74</v>
      </c>
      <c r="G34" s="47">
        <f t="shared" ref="G34" si="1">F34*0.9875090777</f>
        <v>46.156174291698001</v>
      </c>
      <c r="H34" s="1" t="s">
        <v>152</v>
      </c>
      <c r="I34" s="1">
        <v>6.02</v>
      </c>
      <c r="J34" s="1">
        <v>23</v>
      </c>
      <c r="K34" s="1" t="e">
        <f>ROUNDUP((J34*Tāme!$E$9/25),0)</f>
        <v>#VALUE!</v>
      </c>
    </row>
    <row r="35" spans="1:11" ht="14.4" x14ac:dyDescent="0.3">
      <c r="A35" s="44">
        <v>33</v>
      </c>
      <c r="B35" s="14" t="s">
        <v>79</v>
      </c>
      <c r="C35" s="11">
        <v>600</v>
      </c>
      <c r="D35" s="25">
        <v>200</v>
      </c>
      <c r="E35" s="24">
        <v>200</v>
      </c>
      <c r="F35" s="15">
        <v>46.74</v>
      </c>
      <c r="G35" s="47">
        <f t="shared" ref="G35" si="2">F35*0.9875090777</f>
        <v>46.156174291698001</v>
      </c>
      <c r="H35" s="1" t="s">
        <v>152</v>
      </c>
      <c r="I35" s="1">
        <v>6.02</v>
      </c>
      <c r="J35" s="1">
        <v>23</v>
      </c>
      <c r="K35" s="1" t="e">
        <f>ROUNDUP((J35*Tāme!$E$9/25),0)</f>
        <v>#VALUE!</v>
      </c>
    </row>
    <row r="36" spans="1:11" ht="14.4" x14ac:dyDescent="0.3">
      <c r="A36" s="46">
        <v>34</v>
      </c>
      <c r="B36" s="10" t="s">
        <v>31</v>
      </c>
      <c r="C36" s="11">
        <v>600</v>
      </c>
      <c r="D36" s="24">
        <v>240</v>
      </c>
      <c r="E36" s="24">
        <v>200</v>
      </c>
      <c r="F36" s="12">
        <v>74.16</v>
      </c>
      <c r="G36" s="47">
        <f t="shared" si="0"/>
        <v>73.233673202231998</v>
      </c>
      <c r="H36" s="1" t="s">
        <v>152</v>
      </c>
      <c r="I36" s="1">
        <v>6.02</v>
      </c>
      <c r="J36" s="1">
        <v>23</v>
      </c>
      <c r="K36" s="1" t="e">
        <f>ROUNDUP((J36*Tāme!$E$9/25),0)</f>
        <v>#VALUE!</v>
      </c>
    </row>
    <row r="37" spans="1:11" ht="14.4" x14ac:dyDescent="0.3">
      <c r="A37" s="46">
        <v>35</v>
      </c>
      <c r="B37" s="10" t="s">
        <v>31</v>
      </c>
      <c r="C37" s="11">
        <v>600</v>
      </c>
      <c r="D37" s="24">
        <v>300</v>
      </c>
      <c r="E37" s="24">
        <v>200</v>
      </c>
      <c r="F37" s="12">
        <v>74.16</v>
      </c>
      <c r="G37" s="47">
        <f t="shared" ref="G37:G42" si="3">F37*0.9875090777</f>
        <v>73.233673202231998</v>
      </c>
      <c r="H37" s="1" t="s">
        <v>152</v>
      </c>
      <c r="I37" s="1">
        <v>6.02</v>
      </c>
      <c r="J37" s="1">
        <v>23</v>
      </c>
      <c r="K37" s="1" t="e">
        <f>ROUNDUP((J37*Tāme!$E$9/25),0)</f>
        <v>#VALUE!</v>
      </c>
    </row>
    <row r="38" spans="1:11" ht="14.4" x14ac:dyDescent="0.3">
      <c r="A38" s="46">
        <v>36</v>
      </c>
      <c r="B38" s="10" t="s">
        <v>31</v>
      </c>
      <c r="C38" s="11">
        <v>600</v>
      </c>
      <c r="D38" s="24">
        <v>365</v>
      </c>
      <c r="E38" s="24">
        <v>200</v>
      </c>
      <c r="F38" s="12">
        <v>74.16</v>
      </c>
      <c r="G38" s="47">
        <f t="shared" si="3"/>
        <v>73.233673202231998</v>
      </c>
      <c r="H38" s="1" t="s">
        <v>152</v>
      </c>
      <c r="I38" s="1">
        <v>6.02</v>
      </c>
      <c r="J38" s="1">
        <v>23</v>
      </c>
      <c r="K38" s="1" t="e">
        <f>ROUNDUP((J38*Tāme!$E$9/25),0)</f>
        <v>#VALUE!</v>
      </c>
    </row>
    <row r="39" spans="1:11" ht="14.4" x14ac:dyDescent="0.3">
      <c r="A39" s="44">
        <v>37</v>
      </c>
      <c r="B39" s="10" t="s">
        <v>31</v>
      </c>
      <c r="C39" s="11">
        <v>600</v>
      </c>
      <c r="D39" s="24">
        <v>400</v>
      </c>
      <c r="E39" s="24">
        <v>200</v>
      </c>
      <c r="F39" s="12">
        <v>74.16</v>
      </c>
      <c r="G39" s="47">
        <f t="shared" si="3"/>
        <v>73.233673202231998</v>
      </c>
      <c r="H39" s="1" t="s">
        <v>152</v>
      </c>
      <c r="I39" s="1">
        <v>6.02</v>
      </c>
      <c r="J39" s="1">
        <v>23</v>
      </c>
      <c r="K39" s="1" t="e">
        <f>ROUNDUP((J39*Tāme!$E$9/25),0)</f>
        <v>#VALUE!</v>
      </c>
    </row>
    <row r="40" spans="1:11" ht="14.4" x14ac:dyDescent="0.3">
      <c r="A40" s="46">
        <v>38</v>
      </c>
      <c r="B40" s="10" t="s">
        <v>32</v>
      </c>
      <c r="C40" s="11">
        <v>600</v>
      </c>
      <c r="D40" s="24">
        <v>240</v>
      </c>
      <c r="E40" s="24">
        <v>200</v>
      </c>
      <c r="F40" s="12">
        <v>130.24</v>
      </c>
      <c r="G40" s="47">
        <f t="shared" si="3"/>
        <v>128.61318227964802</v>
      </c>
      <c r="H40" s="1" t="s">
        <v>152</v>
      </c>
      <c r="I40" s="1">
        <v>6.02</v>
      </c>
      <c r="J40" s="1">
        <v>23</v>
      </c>
      <c r="K40" s="1" t="e">
        <f>ROUNDUP((J40*Tāme!$E$9/25),0)</f>
        <v>#VALUE!</v>
      </c>
    </row>
    <row r="41" spans="1:11" ht="14.4" x14ac:dyDescent="0.3">
      <c r="A41" s="46">
        <v>39</v>
      </c>
      <c r="B41" s="10" t="s">
        <v>32</v>
      </c>
      <c r="C41" s="11">
        <v>600</v>
      </c>
      <c r="D41" s="24">
        <v>300</v>
      </c>
      <c r="E41" s="24">
        <v>200</v>
      </c>
      <c r="F41" s="12">
        <v>130.24</v>
      </c>
      <c r="G41" s="47">
        <f t="shared" si="3"/>
        <v>128.61318227964802</v>
      </c>
      <c r="H41" s="1" t="s">
        <v>152</v>
      </c>
      <c r="I41" s="1">
        <v>6.02</v>
      </c>
      <c r="J41" s="1">
        <v>23</v>
      </c>
      <c r="K41" s="1" t="e">
        <f>ROUNDUP((J41*Tāme!$E$9/25),0)</f>
        <v>#VALUE!</v>
      </c>
    </row>
    <row r="42" spans="1:11" ht="14.4" x14ac:dyDescent="0.3">
      <c r="A42" s="46">
        <v>40</v>
      </c>
      <c r="B42" s="10" t="s">
        <v>32</v>
      </c>
      <c r="C42" s="11">
        <v>600</v>
      </c>
      <c r="D42" s="24">
        <v>365</v>
      </c>
      <c r="E42" s="24">
        <v>200</v>
      </c>
      <c r="F42" s="12">
        <v>130.24</v>
      </c>
      <c r="G42" s="47">
        <f t="shared" si="3"/>
        <v>128.61318227964802</v>
      </c>
      <c r="H42" s="1" t="s">
        <v>152</v>
      </c>
      <c r="I42" s="1">
        <v>6.02</v>
      </c>
      <c r="J42" s="1">
        <v>23</v>
      </c>
      <c r="K42" s="1" t="e">
        <f>ROUNDUP((J42*Tāme!$E$9/25),0)</f>
        <v>#VALUE!</v>
      </c>
    </row>
    <row r="43" spans="1:11" ht="13.8" customHeight="1" x14ac:dyDescent="0.3">
      <c r="A43" s="44">
        <v>41</v>
      </c>
      <c r="B43" s="10" t="s">
        <v>32</v>
      </c>
      <c r="C43" s="11">
        <v>600</v>
      </c>
      <c r="D43" s="24">
        <v>400</v>
      </c>
      <c r="E43" s="24">
        <v>200</v>
      </c>
      <c r="F43" s="12">
        <v>130.24</v>
      </c>
      <c r="G43" s="47">
        <f t="shared" si="0"/>
        <v>128.61318227964802</v>
      </c>
      <c r="H43" s="1" t="s">
        <v>152</v>
      </c>
      <c r="I43" s="1">
        <v>6.02</v>
      </c>
      <c r="J43" s="1">
        <v>23</v>
      </c>
      <c r="K43" s="1" t="e">
        <f>ROUNDUP((J43*Tāme!$E$9/25),0)</f>
        <v>#VALUE!</v>
      </c>
    </row>
    <row r="44" spans="1:11" ht="13.8" customHeight="1" x14ac:dyDescent="0.3">
      <c r="A44" s="46">
        <v>42</v>
      </c>
      <c r="B44" s="10" t="s">
        <v>33</v>
      </c>
      <c r="C44" s="11">
        <v>600</v>
      </c>
      <c r="D44" s="24">
        <v>240</v>
      </c>
      <c r="E44" s="24">
        <v>200</v>
      </c>
      <c r="F44" s="12">
        <v>90.06</v>
      </c>
      <c r="G44" s="47">
        <f t="shared" ref="G44:G46" si="4">F44*0.9875090777</f>
        <v>88.935067537661993</v>
      </c>
      <c r="H44" s="1" t="s">
        <v>152</v>
      </c>
      <c r="I44" s="1">
        <v>6.02</v>
      </c>
      <c r="J44" s="1">
        <v>23</v>
      </c>
      <c r="K44" s="1" t="e">
        <f>ROUNDUP((J44*Tāme!$E$9/25),0)</f>
        <v>#VALUE!</v>
      </c>
    </row>
    <row r="45" spans="1:11" ht="13.8" customHeight="1" x14ac:dyDescent="0.3">
      <c r="A45" s="46">
        <v>43</v>
      </c>
      <c r="B45" s="10" t="s">
        <v>33</v>
      </c>
      <c r="C45" s="11">
        <v>600</v>
      </c>
      <c r="D45" s="24">
        <v>300</v>
      </c>
      <c r="E45" s="24">
        <v>200</v>
      </c>
      <c r="F45" s="12">
        <v>90.06</v>
      </c>
      <c r="G45" s="47">
        <f t="shared" si="4"/>
        <v>88.935067537661993</v>
      </c>
      <c r="H45" s="1" t="s">
        <v>152</v>
      </c>
      <c r="I45" s="1">
        <v>6.02</v>
      </c>
      <c r="J45" s="1">
        <v>23</v>
      </c>
      <c r="K45" s="1" t="e">
        <f>ROUNDUP((J45*Tāme!$E$9/25),0)</f>
        <v>#VALUE!</v>
      </c>
    </row>
    <row r="46" spans="1:11" ht="13.8" customHeight="1" x14ac:dyDescent="0.3">
      <c r="A46" s="46">
        <v>44</v>
      </c>
      <c r="B46" s="10" t="s">
        <v>33</v>
      </c>
      <c r="C46" s="11">
        <v>600</v>
      </c>
      <c r="D46" s="24">
        <v>365</v>
      </c>
      <c r="E46" s="24">
        <v>200</v>
      </c>
      <c r="F46" s="12">
        <v>90.06</v>
      </c>
      <c r="G46" s="47">
        <f t="shared" si="4"/>
        <v>88.935067537661993</v>
      </c>
      <c r="H46" s="1" t="s">
        <v>152</v>
      </c>
      <c r="I46" s="1">
        <v>6.02</v>
      </c>
      <c r="J46" s="1">
        <v>23</v>
      </c>
      <c r="K46" s="1" t="e">
        <f>ROUNDUP((J46*Tāme!$E$9/25),0)</f>
        <v>#VALUE!</v>
      </c>
    </row>
    <row r="47" spans="1:11" ht="14.4" x14ac:dyDescent="0.3">
      <c r="A47" s="44">
        <v>45</v>
      </c>
      <c r="B47" s="10" t="s">
        <v>33</v>
      </c>
      <c r="C47" s="11">
        <v>600</v>
      </c>
      <c r="D47" s="24">
        <v>400</v>
      </c>
      <c r="E47" s="24">
        <v>200</v>
      </c>
      <c r="F47" s="12">
        <v>90.06</v>
      </c>
      <c r="G47" s="47">
        <f t="shared" si="0"/>
        <v>88.935067537661993</v>
      </c>
      <c r="H47" s="1" t="s">
        <v>152</v>
      </c>
      <c r="I47" s="1">
        <v>6.02</v>
      </c>
      <c r="J47" s="1">
        <v>23</v>
      </c>
      <c r="K47" s="1" t="e">
        <f>ROUNDUP((J47*Tāme!$E$9/25),0)</f>
        <v>#VALUE!</v>
      </c>
    </row>
    <row r="48" spans="1:11" ht="14.4" x14ac:dyDescent="0.3">
      <c r="A48" s="46">
        <v>46</v>
      </c>
      <c r="B48" s="10" t="s">
        <v>34</v>
      </c>
      <c r="C48" s="11">
        <v>600</v>
      </c>
      <c r="D48" s="24">
        <v>150</v>
      </c>
      <c r="E48" s="24">
        <v>200</v>
      </c>
      <c r="F48" s="12">
        <v>81.36</v>
      </c>
      <c r="G48" s="47">
        <f t="shared" ref="G48:G49" si="5">F48*0.9875090777</f>
        <v>80.343738561671998</v>
      </c>
      <c r="H48" s="1" t="s">
        <v>152</v>
      </c>
      <c r="I48" s="1">
        <v>6.02</v>
      </c>
      <c r="J48" s="1">
        <v>23</v>
      </c>
      <c r="K48" s="1" t="e">
        <f>ROUNDUP((J48*Tāme!$E$9/25),0)</f>
        <v>#VALUE!</v>
      </c>
    </row>
    <row r="49" spans="1:11" ht="14.4" x14ac:dyDescent="0.3">
      <c r="A49" s="46">
        <v>47</v>
      </c>
      <c r="B49" s="10" t="s">
        <v>34</v>
      </c>
      <c r="C49" s="11">
        <v>600</v>
      </c>
      <c r="D49" s="24">
        <v>175</v>
      </c>
      <c r="E49" s="24">
        <v>200</v>
      </c>
      <c r="F49" s="12">
        <v>81.36</v>
      </c>
      <c r="G49" s="47">
        <f t="shared" si="5"/>
        <v>80.343738561671998</v>
      </c>
      <c r="H49" s="1" t="s">
        <v>152</v>
      </c>
      <c r="I49" s="1">
        <v>6.02</v>
      </c>
      <c r="J49" s="1">
        <v>23</v>
      </c>
      <c r="K49" s="1" t="e">
        <f>ROUNDUP((J49*Tāme!$E$9/25),0)</f>
        <v>#VALUE!</v>
      </c>
    </row>
    <row r="50" spans="1:11" ht="14.4" x14ac:dyDescent="0.3">
      <c r="A50" s="46">
        <v>48</v>
      </c>
      <c r="B50" s="10" t="s">
        <v>34</v>
      </c>
      <c r="C50" s="11">
        <v>600</v>
      </c>
      <c r="D50" s="24">
        <v>200</v>
      </c>
      <c r="E50" s="24">
        <v>200</v>
      </c>
      <c r="F50" s="12">
        <v>81.36</v>
      </c>
      <c r="G50" s="47">
        <f t="shared" si="0"/>
        <v>80.343738561671998</v>
      </c>
      <c r="H50" s="1" t="s">
        <v>152</v>
      </c>
      <c r="I50" s="1">
        <v>6.02</v>
      </c>
      <c r="J50" s="1">
        <v>23</v>
      </c>
      <c r="K50" s="1" t="e">
        <f>ROUNDUP((J50*Tāme!$E$9/25),0)</f>
        <v>#VALUE!</v>
      </c>
    </row>
    <row r="51" spans="1:11" ht="15" thickBot="1" x14ac:dyDescent="0.35">
      <c r="A51" s="44">
        <v>49</v>
      </c>
      <c r="B51" s="16" t="s">
        <v>35</v>
      </c>
      <c r="C51" s="11">
        <v>600</v>
      </c>
      <c r="D51" s="26">
        <v>100</v>
      </c>
      <c r="E51" s="26">
        <v>200</v>
      </c>
      <c r="F51" s="17">
        <v>71.73</v>
      </c>
      <c r="G51" s="48">
        <f t="shared" ref="G51:G52" si="6">F51*0.9875090777</f>
        <v>70.834026143420999</v>
      </c>
      <c r="H51" s="1" t="s">
        <v>152</v>
      </c>
      <c r="I51" s="1">
        <v>6.02</v>
      </c>
      <c r="J51" s="1">
        <v>23</v>
      </c>
      <c r="K51" s="1" t="e">
        <f>ROUNDUP((J51*Tāme!$E$9/25),0)</f>
        <v>#VALUE!</v>
      </c>
    </row>
    <row r="52" spans="1:11" ht="15" thickBot="1" x14ac:dyDescent="0.35">
      <c r="A52" s="46">
        <v>50</v>
      </c>
      <c r="B52" s="16" t="s">
        <v>35</v>
      </c>
      <c r="C52" s="11">
        <v>600</v>
      </c>
      <c r="D52" s="26">
        <v>100</v>
      </c>
      <c r="E52" s="26">
        <v>400</v>
      </c>
      <c r="F52" s="17">
        <v>71.73</v>
      </c>
      <c r="G52" s="48">
        <f t="shared" si="6"/>
        <v>70.834026143420999</v>
      </c>
      <c r="H52" s="1" t="s">
        <v>152</v>
      </c>
      <c r="I52" s="1">
        <v>6.02</v>
      </c>
      <c r="J52" s="1">
        <v>23</v>
      </c>
      <c r="K52" s="1" t="e">
        <f>ROUNDUP((J52*Tāme!$E$9/25),0)</f>
        <v>#VALUE!</v>
      </c>
    </row>
    <row r="53" spans="1:11" ht="14.4" x14ac:dyDescent="0.3">
      <c r="A53" s="44">
        <v>1</v>
      </c>
      <c r="B53" s="22" t="s">
        <v>70</v>
      </c>
      <c r="C53" s="8">
        <v>490</v>
      </c>
      <c r="D53" s="23">
        <v>420</v>
      </c>
      <c r="E53" s="23">
        <v>185</v>
      </c>
      <c r="F53" s="21">
        <v>227.95</v>
      </c>
      <c r="G53" s="49">
        <f t="shared" ref="G53:G87" si="7">F53*0.9965961585</f>
        <v>227.17409433007501</v>
      </c>
      <c r="H53" s="1" t="s">
        <v>153</v>
      </c>
      <c r="I53" s="1">
        <v>2.84</v>
      </c>
      <c r="J53" s="1">
        <v>111</v>
      </c>
      <c r="K53" s="1" t="e">
        <f>ROUNDUP((J53*Tāme!$E$9/25),0)</f>
        <v>#VALUE!</v>
      </c>
    </row>
    <row r="54" spans="1:11" ht="14.4" x14ac:dyDescent="0.3">
      <c r="A54" s="46">
        <v>2</v>
      </c>
      <c r="B54" s="13" t="s">
        <v>69</v>
      </c>
      <c r="C54" s="8">
        <v>490</v>
      </c>
      <c r="D54" s="23">
        <v>380</v>
      </c>
      <c r="E54" s="23">
        <v>185</v>
      </c>
      <c r="F54" s="21">
        <v>223.05</v>
      </c>
      <c r="G54" s="50">
        <f t="shared" si="7"/>
        <v>222.29077315342502</v>
      </c>
      <c r="H54" s="1" t="s">
        <v>153</v>
      </c>
      <c r="I54" s="1">
        <v>2.84</v>
      </c>
      <c r="J54" s="1">
        <v>111</v>
      </c>
      <c r="K54" s="1" t="e">
        <f>ROUNDUP((J54*Tāme!$E$9/25),0)</f>
        <v>#VALUE!</v>
      </c>
    </row>
    <row r="55" spans="1:11" ht="14.4" x14ac:dyDescent="0.3">
      <c r="A55" s="46">
        <v>4</v>
      </c>
      <c r="B55" s="13" t="s">
        <v>68</v>
      </c>
      <c r="C55" s="8">
        <v>490</v>
      </c>
      <c r="D55" s="23">
        <v>300</v>
      </c>
      <c r="E55" s="23">
        <v>185</v>
      </c>
      <c r="F55" s="21">
        <v>219.58</v>
      </c>
      <c r="G55" s="50">
        <f t="shared" si="7"/>
        <v>218.83258448343003</v>
      </c>
      <c r="H55" s="1" t="s">
        <v>153</v>
      </c>
      <c r="I55" s="1">
        <v>2.84</v>
      </c>
      <c r="J55" s="1">
        <v>111</v>
      </c>
      <c r="K55" s="1" t="e">
        <f>ROUNDUP((J55*Tāme!$E$9/25),0)</f>
        <v>#VALUE!</v>
      </c>
    </row>
    <row r="56" spans="1:11" ht="14.4" x14ac:dyDescent="0.3">
      <c r="A56" s="46">
        <v>5</v>
      </c>
      <c r="B56" s="13" t="s">
        <v>67</v>
      </c>
      <c r="C56" s="8">
        <v>490</v>
      </c>
      <c r="D56" s="23">
        <v>300</v>
      </c>
      <c r="E56" s="23">
        <v>185</v>
      </c>
      <c r="F56" s="19">
        <v>82.26</v>
      </c>
      <c r="G56" s="50">
        <f t="shared" si="7"/>
        <v>81.979999998210005</v>
      </c>
      <c r="H56" s="1" t="s">
        <v>153</v>
      </c>
      <c r="I56" s="1">
        <v>2.84</v>
      </c>
      <c r="J56" s="1">
        <v>111</v>
      </c>
      <c r="K56" s="1" t="e">
        <f>ROUNDUP((J56*Tāme!$E$9/25),0)</f>
        <v>#VALUE!</v>
      </c>
    </row>
    <row r="57" spans="1:11" ht="14.4" x14ac:dyDescent="0.3">
      <c r="A57" s="46">
        <v>6</v>
      </c>
      <c r="B57" s="13" t="s">
        <v>66</v>
      </c>
      <c r="C57" s="8">
        <v>490</v>
      </c>
      <c r="D57" s="23">
        <v>250</v>
      </c>
      <c r="E57" s="23">
        <v>185</v>
      </c>
      <c r="F57" s="19">
        <v>82.26</v>
      </c>
      <c r="G57" s="50">
        <f t="shared" si="7"/>
        <v>81.979999998210005</v>
      </c>
      <c r="H57" s="1" t="s">
        <v>153</v>
      </c>
      <c r="I57" s="1">
        <v>2.84</v>
      </c>
      <c r="J57" s="1">
        <v>111</v>
      </c>
      <c r="K57" s="1" t="e">
        <f>ROUNDUP((J57*Tāme!$E$9/25),0)</f>
        <v>#VALUE!</v>
      </c>
    </row>
    <row r="58" spans="1:11" ht="14.4" x14ac:dyDescent="0.3">
      <c r="A58" s="46">
        <v>7</v>
      </c>
      <c r="B58" s="13" t="s">
        <v>65</v>
      </c>
      <c r="C58" s="8">
        <v>490</v>
      </c>
      <c r="D58" s="23">
        <v>200</v>
      </c>
      <c r="E58" s="23">
        <v>185</v>
      </c>
      <c r="F58" s="19">
        <v>82.26</v>
      </c>
      <c r="G58" s="50">
        <f t="shared" si="7"/>
        <v>81.979999998210005</v>
      </c>
      <c r="H58" s="1" t="s">
        <v>153</v>
      </c>
      <c r="I58" s="1">
        <v>2.84</v>
      </c>
      <c r="J58" s="1">
        <v>111</v>
      </c>
      <c r="K58" s="1" t="e">
        <f>ROUNDUP((J58*Tāme!$E$9/25),0)</f>
        <v>#VALUE!</v>
      </c>
    </row>
    <row r="59" spans="1:11" ht="14.4" x14ac:dyDescent="0.3">
      <c r="A59" s="46">
        <v>8</v>
      </c>
      <c r="B59" s="13" t="s">
        <v>64</v>
      </c>
      <c r="C59" s="8">
        <v>490</v>
      </c>
      <c r="D59" s="23">
        <v>150</v>
      </c>
      <c r="E59" s="23">
        <v>250</v>
      </c>
      <c r="F59" s="19">
        <v>82.26</v>
      </c>
      <c r="G59" s="50">
        <f t="shared" si="7"/>
        <v>81.979999998210005</v>
      </c>
      <c r="H59" s="1" t="s">
        <v>153</v>
      </c>
      <c r="I59" s="1">
        <v>2.84</v>
      </c>
      <c r="J59" s="1">
        <v>111</v>
      </c>
      <c r="K59" s="1" t="e">
        <f>ROUNDUP((J59*Tāme!$E$9/25),0)</f>
        <v>#VALUE!</v>
      </c>
    </row>
    <row r="60" spans="1:11" ht="14.4" x14ac:dyDescent="0.3">
      <c r="A60" s="46">
        <v>9</v>
      </c>
      <c r="B60" s="13" t="s">
        <v>63</v>
      </c>
      <c r="C60" s="8">
        <v>490</v>
      </c>
      <c r="D60" s="23">
        <v>100</v>
      </c>
      <c r="E60" s="23">
        <v>250</v>
      </c>
      <c r="F60" s="19">
        <v>82.26</v>
      </c>
      <c r="G60" s="50">
        <f t="shared" si="7"/>
        <v>81.979999998210005</v>
      </c>
      <c r="H60" s="1" t="s">
        <v>153</v>
      </c>
      <c r="I60" s="1">
        <v>2.84</v>
      </c>
      <c r="J60" s="1">
        <v>111</v>
      </c>
      <c r="K60" s="1" t="e">
        <f>ROUNDUP((J60*Tāme!$E$9/25),0)</f>
        <v>#VALUE!</v>
      </c>
    </row>
    <row r="61" spans="1:11" ht="14.4" x14ac:dyDescent="0.3">
      <c r="A61" s="46">
        <v>10</v>
      </c>
      <c r="B61" s="13" t="s">
        <v>62</v>
      </c>
      <c r="C61" s="8">
        <v>490</v>
      </c>
      <c r="D61" s="23">
        <v>350</v>
      </c>
      <c r="E61" s="23">
        <v>185</v>
      </c>
      <c r="F61" s="19">
        <v>75.819999999999993</v>
      </c>
      <c r="G61" s="50">
        <f t="shared" si="7"/>
        <v>75.561920737470004</v>
      </c>
      <c r="H61" s="1" t="s">
        <v>153</v>
      </c>
      <c r="I61" s="1">
        <v>2.84</v>
      </c>
      <c r="J61" s="1">
        <v>111</v>
      </c>
      <c r="K61" s="1" t="e">
        <f>ROUNDUP((J61*Tāme!$E$9/25),0)</f>
        <v>#VALUE!</v>
      </c>
    </row>
    <row r="62" spans="1:11" ht="14.4" x14ac:dyDescent="0.3">
      <c r="A62" s="46">
        <v>11</v>
      </c>
      <c r="B62" s="13" t="s">
        <v>61</v>
      </c>
      <c r="C62" s="8">
        <v>490</v>
      </c>
      <c r="D62" s="23">
        <v>300</v>
      </c>
      <c r="E62" s="23">
        <v>185</v>
      </c>
      <c r="F62" s="19">
        <v>75.819999999999993</v>
      </c>
      <c r="G62" s="50">
        <f t="shared" si="7"/>
        <v>75.561920737470004</v>
      </c>
      <c r="H62" s="1" t="s">
        <v>153</v>
      </c>
      <c r="I62" s="1">
        <v>2.84</v>
      </c>
      <c r="J62" s="1">
        <v>111</v>
      </c>
      <c r="K62" s="1" t="e">
        <f>ROUNDUP((J62*Tāme!$E$9/25),0)</f>
        <v>#VALUE!</v>
      </c>
    </row>
    <row r="63" spans="1:11" ht="14.4" x14ac:dyDescent="0.3">
      <c r="A63" s="46">
        <v>12</v>
      </c>
      <c r="B63" s="13" t="s">
        <v>60</v>
      </c>
      <c r="C63" s="8">
        <v>490</v>
      </c>
      <c r="D63" s="23">
        <v>250</v>
      </c>
      <c r="E63" s="23">
        <v>185</v>
      </c>
      <c r="F63" s="19">
        <v>75.819999999999993</v>
      </c>
      <c r="G63" s="50">
        <f t="shared" si="7"/>
        <v>75.561920737470004</v>
      </c>
      <c r="H63" s="1" t="s">
        <v>153</v>
      </c>
      <c r="I63" s="1">
        <v>2.84</v>
      </c>
      <c r="J63" s="1">
        <v>111</v>
      </c>
      <c r="K63" s="1" t="e">
        <f>ROUNDUP((J63*Tāme!$E$9/25),0)</f>
        <v>#VALUE!</v>
      </c>
    </row>
    <row r="64" spans="1:11" ht="14.4" x14ac:dyDescent="0.3">
      <c r="A64" s="46">
        <v>13</v>
      </c>
      <c r="B64" s="13" t="s">
        <v>59</v>
      </c>
      <c r="C64" s="8">
        <v>490</v>
      </c>
      <c r="D64" s="23">
        <v>200</v>
      </c>
      <c r="E64" s="23">
        <v>185</v>
      </c>
      <c r="F64" s="19">
        <v>75.819999999999993</v>
      </c>
      <c r="G64" s="50">
        <f t="shared" si="7"/>
        <v>75.561920737470004</v>
      </c>
      <c r="H64" s="1" t="s">
        <v>153</v>
      </c>
      <c r="I64" s="1">
        <v>2.84</v>
      </c>
      <c r="J64" s="1">
        <v>111</v>
      </c>
      <c r="K64" s="1" t="e">
        <f>ROUNDUP((J64*Tāme!$E$9/25),0)</f>
        <v>#VALUE!</v>
      </c>
    </row>
    <row r="65" spans="1:11" ht="14.4" x14ac:dyDescent="0.3">
      <c r="A65" s="46">
        <v>14</v>
      </c>
      <c r="B65" s="13" t="s">
        <v>58</v>
      </c>
      <c r="C65" s="8">
        <v>490</v>
      </c>
      <c r="D65" s="23">
        <v>150</v>
      </c>
      <c r="E65" s="23">
        <v>250</v>
      </c>
      <c r="F65" s="19">
        <v>75.819999999999993</v>
      </c>
      <c r="G65" s="50">
        <f t="shared" si="7"/>
        <v>75.561920737470004</v>
      </c>
      <c r="H65" s="1" t="s">
        <v>153</v>
      </c>
      <c r="I65" s="1">
        <v>2.84</v>
      </c>
      <c r="J65" s="1">
        <v>111</v>
      </c>
      <c r="K65" s="1" t="e">
        <f>ROUNDUP((J65*Tāme!$E$9/25),0)</f>
        <v>#VALUE!</v>
      </c>
    </row>
    <row r="66" spans="1:11" ht="14.4" x14ac:dyDescent="0.3">
      <c r="A66" s="46">
        <v>15</v>
      </c>
      <c r="B66" s="13" t="s">
        <v>57</v>
      </c>
      <c r="C66" s="8">
        <v>490</v>
      </c>
      <c r="D66" s="23">
        <v>100</v>
      </c>
      <c r="E66" s="23">
        <v>250</v>
      </c>
      <c r="F66" s="19">
        <v>75.819999999999993</v>
      </c>
      <c r="G66" s="50">
        <f t="shared" si="7"/>
        <v>75.561920737470004</v>
      </c>
      <c r="H66" s="1" t="s">
        <v>153</v>
      </c>
      <c r="I66" s="1">
        <v>2.84</v>
      </c>
      <c r="J66" s="1">
        <v>111</v>
      </c>
      <c r="K66" s="1" t="e">
        <f>ROUNDUP((J66*Tāme!$E$9/25),0)</f>
        <v>#VALUE!</v>
      </c>
    </row>
    <row r="67" spans="1:11" ht="14.4" x14ac:dyDescent="0.3">
      <c r="A67" s="46">
        <v>16</v>
      </c>
      <c r="B67" s="13" t="s">
        <v>56</v>
      </c>
      <c r="C67" s="8">
        <v>490</v>
      </c>
      <c r="D67" s="23">
        <v>300</v>
      </c>
      <c r="E67" s="23">
        <v>185</v>
      </c>
      <c r="F67" s="19">
        <v>72.34</v>
      </c>
      <c r="G67" s="50">
        <f t="shared" si="7"/>
        <v>72.093766105890012</v>
      </c>
      <c r="H67" s="1" t="s">
        <v>153</v>
      </c>
      <c r="I67" s="1">
        <v>2.84</v>
      </c>
      <c r="J67" s="1">
        <v>111</v>
      </c>
      <c r="K67" s="1" t="e">
        <f>ROUNDUP((J67*Tāme!$E$9/25),0)</f>
        <v>#VALUE!</v>
      </c>
    </row>
    <row r="68" spans="1:11" ht="14.4" x14ac:dyDescent="0.3">
      <c r="A68" s="46">
        <v>17</v>
      </c>
      <c r="B68" s="13" t="s">
        <v>55</v>
      </c>
      <c r="C68" s="8">
        <v>490</v>
      </c>
      <c r="D68" s="23">
        <v>250</v>
      </c>
      <c r="E68" s="23">
        <v>185</v>
      </c>
      <c r="F68" s="19">
        <v>72.34</v>
      </c>
      <c r="G68" s="50">
        <f t="shared" si="7"/>
        <v>72.093766105890012</v>
      </c>
      <c r="H68" s="1" t="s">
        <v>153</v>
      </c>
      <c r="I68" s="1">
        <v>2.84</v>
      </c>
      <c r="J68" s="1">
        <v>111</v>
      </c>
      <c r="K68" s="1" t="e">
        <f>ROUNDUP((J68*Tāme!$E$9/25),0)</f>
        <v>#VALUE!</v>
      </c>
    </row>
    <row r="69" spans="1:11" ht="14.4" x14ac:dyDescent="0.3">
      <c r="A69" s="46">
        <v>18</v>
      </c>
      <c r="B69" s="13" t="s">
        <v>54</v>
      </c>
      <c r="C69" s="8">
        <v>490</v>
      </c>
      <c r="D69" s="23">
        <v>200</v>
      </c>
      <c r="E69" s="23">
        <v>185</v>
      </c>
      <c r="F69" s="19">
        <v>72.34</v>
      </c>
      <c r="G69" s="50">
        <f t="shared" si="7"/>
        <v>72.093766105890012</v>
      </c>
      <c r="H69" s="1" t="s">
        <v>153</v>
      </c>
      <c r="I69" s="1">
        <v>2.84</v>
      </c>
      <c r="J69" s="1">
        <v>111</v>
      </c>
      <c r="K69" s="1" t="e">
        <f>ROUNDUP((J69*Tāme!$E$9/25),0)</f>
        <v>#VALUE!</v>
      </c>
    </row>
    <row r="70" spans="1:11" ht="14.4" x14ac:dyDescent="0.3">
      <c r="A70" s="46">
        <v>19</v>
      </c>
      <c r="B70" s="13" t="s">
        <v>53</v>
      </c>
      <c r="C70" s="8">
        <v>490</v>
      </c>
      <c r="D70" s="23">
        <v>300</v>
      </c>
      <c r="E70" s="23">
        <v>185</v>
      </c>
      <c r="F70" s="19">
        <v>75.78</v>
      </c>
      <c r="G70" s="50">
        <f t="shared" si="7"/>
        <v>75.522056891130006</v>
      </c>
      <c r="H70" s="1" t="s">
        <v>153</v>
      </c>
      <c r="I70" s="1">
        <v>2.84</v>
      </c>
      <c r="J70" s="1">
        <v>111</v>
      </c>
      <c r="K70" s="1" t="e">
        <f>ROUNDUP((J70*Tāme!$E$9/25),0)</f>
        <v>#VALUE!</v>
      </c>
    </row>
    <row r="71" spans="1:11" ht="14.4" x14ac:dyDescent="0.3">
      <c r="A71" s="46">
        <v>20</v>
      </c>
      <c r="B71" s="13" t="s">
        <v>52</v>
      </c>
      <c r="C71" s="8">
        <v>490</v>
      </c>
      <c r="D71" s="23">
        <v>250</v>
      </c>
      <c r="E71" s="23">
        <v>185</v>
      </c>
      <c r="F71" s="19">
        <v>75.78</v>
      </c>
      <c r="G71" s="50">
        <f t="shared" si="7"/>
        <v>75.522056891130006</v>
      </c>
      <c r="H71" s="1" t="s">
        <v>153</v>
      </c>
      <c r="I71" s="1">
        <v>2.84</v>
      </c>
      <c r="J71" s="1">
        <v>111</v>
      </c>
      <c r="K71" s="1" t="e">
        <f>ROUNDUP((J71*Tāme!$E$9/25),0)</f>
        <v>#VALUE!</v>
      </c>
    </row>
    <row r="72" spans="1:11" ht="14.4" x14ac:dyDescent="0.3">
      <c r="A72" s="46">
        <v>21</v>
      </c>
      <c r="B72" s="13" t="s">
        <v>51</v>
      </c>
      <c r="C72" s="8">
        <v>490</v>
      </c>
      <c r="D72" s="23">
        <v>200</v>
      </c>
      <c r="E72" s="23">
        <v>185</v>
      </c>
      <c r="F72" s="19">
        <v>75.78</v>
      </c>
      <c r="G72" s="50">
        <f t="shared" si="7"/>
        <v>75.522056891130006</v>
      </c>
      <c r="H72" s="1" t="s">
        <v>153</v>
      </c>
      <c r="I72" s="1">
        <v>2.84</v>
      </c>
      <c r="J72" s="1">
        <v>111</v>
      </c>
      <c r="K72" s="1" t="e">
        <f>ROUNDUP((J72*Tāme!$E$9/25),0)</f>
        <v>#VALUE!</v>
      </c>
    </row>
    <row r="73" spans="1:11" ht="14.4" x14ac:dyDescent="0.3">
      <c r="A73" s="46">
        <v>22</v>
      </c>
      <c r="B73" s="13" t="s">
        <v>50</v>
      </c>
      <c r="C73" s="8">
        <v>490</v>
      </c>
      <c r="D73" s="23">
        <v>150</v>
      </c>
      <c r="E73" s="23">
        <v>185</v>
      </c>
      <c r="F73" s="19">
        <v>75.78</v>
      </c>
      <c r="G73" s="50">
        <f t="shared" si="7"/>
        <v>75.522056891130006</v>
      </c>
      <c r="H73" s="1" t="s">
        <v>153</v>
      </c>
      <c r="I73" s="1">
        <v>2.84</v>
      </c>
      <c r="J73" s="1">
        <v>111</v>
      </c>
      <c r="K73" s="1" t="e">
        <f>ROUNDUP((J73*Tāme!$E$9/25),0)</f>
        <v>#VALUE!</v>
      </c>
    </row>
    <row r="74" spans="1:11" ht="14.4" x14ac:dyDescent="0.3">
      <c r="A74" s="46">
        <v>23</v>
      </c>
      <c r="B74" s="13" t="s">
        <v>49</v>
      </c>
      <c r="C74" s="8">
        <v>490</v>
      </c>
      <c r="D74" s="23">
        <v>100</v>
      </c>
      <c r="E74" s="23">
        <v>185</v>
      </c>
      <c r="F74" s="19">
        <v>75.78</v>
      </c>
      <c r="G74" s="50">
        <f t="shared" si="7"/>
        <v>75.522056891130006</v>
      </c>
      <c r="H74" s="1" t="s">
        <v>153</v>
      </c>
      <c r="I74" s="1">
        <v>2.84</v>
      </c>
      <c r="J74" s="1">
        <v>111</v>
      </c>
      <c r="K74" s="1" t="e">
        <f>ROUNDUP((J74*Tāme!$E$9/25),0)</f>
        <v>#VALUE!</v>
      </c>
    </row>
    <row r="75" spans="1:11" ht="14.4" x14ac:dyDescent="0.3">
      <c r="A75" s="46">
        <v>24</v>
      </c>
      <c r="B75" s="13" t="s">
        <v>48</v>
      </c>
      <c r="C75" s="8">
        <v>490</v>
      </c>
      <c r="D75" s="23">
        <v>300</v>
      </c>
      <c r="E75" s="23">
        <v>185</v>
      </c>
      <c r="F75" s="19">
        <v>77.989999999999995</v>
      </c>
      <c r="G75" s="50">
        <f t="shared" si="7"/>
        <v>77.724534401414999</v>
      </c>
      <c r="H75" s="1" t="s">
        <v>153</v>
      </c>
      <c r="I75" s="1">
        <v>2.84</v>
      </c>
      <c r="J75" s="1">
        <v>111</v>
      </c>
      <c r="K75" s="1" t="e">
        <f>ROUNDUP((J75*Tāme!$E$9/25),0)</f>
        <v>#VALUE!</v>
      </c>
    </row>
    <row r="76" spans="1:11" ht="14.4" x14ac:dyDescent="0.3">
      <c r="A76" s="46">
        <v>25</v>
      </c>
      <c r="B76" s="13" t="s">
        <v>47</v>
      </c>
      <c r="C76" s="8">
        <v>490</v>
      </c>
      <c r="D76" s="23">
        <v>250</v>
      </c>
      <c r="E76" s="23">
        <v>185</v>
      </c>
      <c r="F76" s="19">
        <v>77.989999999999995</v>
      </c>
      <c r="G76" s="50">
        <f t="shared" si="7"/>
        <v>77.724534401414999</v>
      </c>
      <c r="H76" s="1" t="s">
        <v>153</v>
      </c>
      <c r="I76" s="1">
        <v>2.84</v>
      </c>
      <c r="J76" s="1">
        <v>111</v>
      </c>
      <c r="K76" s="1" t="e">
        <f>ROUNDUP((J76*Tāme!$E$9/25),0)</f>
        <v>#VALUE!</v>
      </c>
    </row>
    <row r="77" spans="1:11" ht="14.4" x14ac:dyDescent="0.3">
      <c r="A77" s="46">
        <v>26</v>
      </c>
      <c r="B77" s="13" t="s">
        <v>46</v>
      </c>
      <c r="C77" s="8">
        <v>490</v>
      </c>
      <c r="D77" s="23">
        <v>200</v>
      </c>
      <c r="E77" s="23">
        <v>185</v>
      </c>
      <c r="F77" s="19">
        <v>77.989999999999995</v>
      </c>
      <c r="G77" s="50">
        <f t="shared" si="7"/>
        <v>77.724534401414999</v>
      </c>
      <c r="H77" s="1" t="s">
        <v>153</v>
      </c>
      <c r="I77" s="1">
        <v>2.84</v>
      </c>
      <c r="J77" s="1">
        <v>111</v>
      </c>
      <c r="K77" s="1" t="e">
        <f>ROUNDUP((J77*Tāme!$E$9/25),0)</f>
        <v>#VALUE!</v>
      </c>
    </row>
    <row r="78" spans="1:11" ht="14.4" x14ac:dyDescent="0.3">
      <c r="A78" s="46">
        <v>27</v>
      </c>
      <c r="B78" s="13" t="s">
        <v>45</v>
      </c>
      <c r="C78" s="8">
        <v>490</v>
      </c>
      <c r="D78" s="23">
        <v>300</v>
      </c>
      <c r="E78" s="23">
        <v>185</v>
      </c>
      <c r="F78" s="19">
        <v>74.150000000000006</v>
      </c>
      <c r="G78" s="50">
        <f t="shared" si="7"/>
        <v>73.897605152775014</v>
      </c>
      <c r="H78" s="1" t="s">
        <v>153</v>
      </c>
      <c r="I78" s="1">
        <v>2.84</v>
      </c>
      <c r="J78" s="1">
        <v>111</v>
      </c>
      <c r="K78" s="1" t="e">
        <f>ROUNDUP((J78*Tāme!$E$9/25),0)</f>
        <v>#VALUE!</v>
      </c>
    </row>
    <row r="79" spans="1:11" ht="14.4" x14ac:dyDescent="0.3">
      <c r="A79" s="46">
        <v>28</v>
      </c>
      <c r="B79" s="13" t="s">
        <v>44</v>
      </c>
      <c r="C79" s="8">
        <v>490</v>
      </c>
      <c r="D79" s="23">
        <v>250</v>
      </c>
      <c r="E79" s="23">
        <v>185</v>
      </c>
      <c r="F79" s="19">
        <v>74.150000000000006</v>
      </c>
      <c r="G79" s="50">
        <f t="shared" si="7"/>
        <v>73.897605152775014</v>
      </c>
      <c r="H79" s="1" t="s">
        <v>153</v>
      </c>
      <c r="I79" s="1">
        <v>2.84</v>
      </c>
      <c r="J79" s="1">
        <v>111</v>
      </c>
      <c r="K79" s="1" t="e">
        <f>ROUNDUP((J79*Tāme!$E$9/25),0)</f>
        <v>#VALUE!</v>
      </c>
    </row>
    <row r="80" spans="1:11" ht="14.4" x14ac:dyDescent="0.3">
      <c r="A80" s="46">
        <v>29</v>
      </c>
      <c r="B80" s="13" t="s">
        <v>43</v>
      </c>
      <c r="C80" s="8">
        <v>490</v>
      </c>
      <c r="D80" s="23">
        <v>200</v>
      </c>
      <c r="E80" s="23">
        <v>185</v>
      </c>
      <c r="F80" s="19">
        <v>74.150000000000006</v>
      </c>
      <c r="G80" s="50">
        <f t="shared" si="7"/>
        <v>73.897605152775014</v>
      </c>
      <c r="H80" s="1" t="s">
        <v>153</v>
      </c>
      <c r="I80" s="1">
        <v>2.84</v>
      </c>
      <c r="J80" s="1">
        <v>111</v>
      </c>
      <c r="K80" s="1" t="e">
        <f>ROUNDUP((J80*Tāme!$E$9/25),0)</f>
        <v>#VALUE!</v>
      </c>
    </row>
    <row r="81" spans="1:11" ht="14.4" x14ac:dyDescent="0.3">
      <c r="A81" s="46">
        <v>30</v>
      </c>
      <c r="B81" s="13" t="s">
        <v>42</v>
      </c>
      <c r="C81" s="8">
        <v>490</v>
      </c>
      <c r="D81" s="23">
        <v>150</v>
      </c>
      <c r="E81" s="23">
        <v>185</v>
      </c>
      <c r="F81" s="19">
        <v>74.150000000000006</v>
      </c>
      <c r="G81" s="50">
        <f t="shared" si="7"/>
        <v>73.897605152775014</v>
      </c>
      <c r="H81" s="1" t="s">
        <v>153</v>
      </c>
      <c r="I81" s="1">
        <v>2.84</v>
      </c>
      <c r="J81" s="1">
        <v>111</v>
      </c>
      <c r="K81" s="1" t="e">
        <f>ROUNDUP((J81*Tāme!$E$9/25),0)</f>
        <v>#VALUE!</v>
      </c>
    </row>
    <row r="82" spans="1:11" ht="14.4" x14ac:dyDescent="0.3">
      <c r="A82" s="46">
        <v>31</v>
      </c>
      <c r="B82" s="13" t="s">
        <v>41</v>
      </c>
      <c r="C82" s="8">
        <v>490</v>
      </c>
      <c r="D82" s="23">
        <v>100</v>
      </c>
      <c r="E82" s="23">
        <v>185</v>
      </c>
      <c r="F82" s="19">
        <v>74.150000000000006</v>
      </c>
      <c r="G82" s="50">
        <f t="shared" si="7"/>
        <v>73.897605152775014</v>
      </c>
      <c r="H82" s="1" t="s">
        <v>153</v>
      </c>
      <c r="I82" s="1">
        <v>2.84</v>
      </c>
      <c r="J82" s="1">
        <v>111</v>
      </c>
      <c r="K82" s="1" t="e">
        <f>ROUNDUP((J82*Tāme!$E$9/25),0)</f>
        <v>#VALUE!</v>
      </c>
    </row>
    <row r="83" spans="1:11" ht="14.4" x14ac:dyDescent="0.3">
      <c r="A83" s="46">
        <v>32</v>
      </c>
      <c r="B83" s="13" t="s">
        <v>40</v>
      </c>
      <c r="C83" s="8">
        <v>490</v>
      </c>
      <c r="D83" s="23">
        <v>300</v>
      </c>
      <c r="E83" s="23">
        <v>185</v>
      </c>
      <c r="F83" s="19">
        <v>76.59</v>
      </c>
      <c r="G83" s="50">
        <f t="shared" si="7"/>
        <v>76.329299779515011</v>
      </c>
      <c r="H83" s="1" t="s">
        <v>153</v>
      </c>
      <c r="I83" s="1">
        <v>2.84</v>
      </c>
      <c r="J83" s="1">
        <v>111</v>
      </c>
      <c r="K83" s="1" t="e">
        <f>ROUNDUP((J83*Tāme!$E$9/25),0)</f>
        <v>#VALUE!</v>
      </c>
    </row>
    <row r="84" spans="1:11" ht="14.4" x14ac:dyDescent="0.3">
      <c r="A84" s="46">
        <v>33</v>
      </c>
      <c r="B84" s="13" t="s">
        <v>39</v>
      </c>
      <c r="C84" s="8">
        <v>490</v>
      </c>
      <c r="D84" s="24">
        <v>250</v>
      </c>
      <c r="E84" s="23">
        <v>185</v>
      </c>
      <c r="F84" s="19">
        <v>76.59</v>
      </c>
      <c r="G84" s="50">
        <f t="shared" si="7"/>
        <v>76.329299779515011</v>
      </c>
      <c r="H84" s="1" t="s">
        <v>153</v>
      </c>
      <c r="I84" s="1">
        <v>2.84</v>
      </c>
      <c r="J84" s="1">
        <v>111</v>
      </c>
      <c r="K84" s="1" t="e">
        <f>ROUNDUP((J84*Tāme!$E$9/25),0)</f>
        <v>#VALUE!</v>
      </c>
    </row>
    <row r="85" spans="1:11" ht="14.4" x14ac:dyDescent="0.3">
      <c r="A85" s="46">
        <v>34</v>
      </c>
      <c r="B85" s="13" t="s">
        <v>38</v>
      </c>
      <c r="C85" s="8">
        <v>490</v>
      </c>
      <c r="D85" s="24">
        <v>200</v>
      </c>
      <c r="E85" s="23">
        <v>185</v>
      </c>
      <c r="F85" s="19">
        <v>76.59</v>
      </c>
      <c r="G85" s="50">
        <f t="shared" si="7"/>
        <v>76.329299779515011</v>
      </c>
      <c r="H85" s="1" t="s">
        <v>153</v>
      </c>
      <c r="I85" s="1">
        <v>2.84</v>
      </c>
      <c r="J85" s="1">
        <v>111</v>
      </c>
      <c r="K85" s="1" t="e">
        <f>ROUNDUP((J85*Tāme!$E$9/25),0)</f>
        <v>#VALUE!</v>
      </c>
    </row>
    <row r="86" spans="1:11" ht="14.4" x14ac:dyDescent="0.3">
      <c r="A86" s="46">
        <v>35</v>
      </c>
      <c r="B86" s="20" t="s">
        <v>37</v>
      </c>
      <c r="C86" s="8">
        <v>490</v>
      </c>
      <c r="D86" s="24">
        <v>150</v>
      </c>
      <c r="E86" s="23">
        <v>185</v>
      </c>
      <c r="F86" s="19">
        <v>76.59</v>
      </c>
      <c r="G86" s="50">
        <f t="shared" si="7"/>
        <v>76.329299779515011</v>
      </c>
      <c r="H86" s="1" t="s">
        <v>153</v>
      </c>
      <c r="I86" s="1">
        <v>2.84</v>
      </c>
      <c r="J86" s="1">
        <v>111</v>
      </c>
      <c r="K86" s="1" t="e">
        <f>ROUNDUP((J86*Tāme!$E$9/25),0)</f>
        <v>#VALUE!</v>
      </c>
    </row>
    <row r="87" spans="1:11" ht="14.4" x14ac:dyDescent="0.3">
      <c r="A87" s="51">
        <v>36</v>
      </c>
      <c r="B87" s="52" t="s">
        <v>36</v>
      </c>
      <c r="C87" s="53">
        <v>490</v>
      </c>
      <c r="D87" s="54">
        <v>100</v>
      </c>
      <c r="E87" s="55">
        <v>185</v>
      </c>
      <c r="F87" s="56">
        <v>76.59</v>
      </c>
      <c r="G87" s="57">
        <f t="shared" si="7"/>
        <v>76.329299779515011</v>
      </c>
      <c r="H87" s="1" t="s">
        <v>153</v>
      </c>
      <c r="I87" s="1">
        <v>2.84</v>
      </c>
      <c r="J87" s="1">
        <v>111</v>
      </c>
      <c r="K87" s="1" t="e">
        <f>ROUNDUP((J87*Tāme!$E$9/25),0)</f>
        <v>#VALUE!</v>
      </c>
    </row>
    <row r="88" spans="1:11" ht="15" thickBot="1" x14ac:dyDescent="0.35">
      <c r="A88" s="6"/>
      <c r="B88" s="32"/>
      <c r="C88" s="8"/>
      <c r="D88" s="33"/>
      <c r="E88" s="33"/>
      <c r="F88" s="34"/>
      <c r="G88" s="35"/>
    </row>
  </sheetData>
  <sheetProtection algorithmName="SHA-512" hashValue="8GS6c9pQwarZdKu62v/mDiKKSOwx3r47ZtcmPKRv1mftTfYgz8oh6jutlUtagv6C5rwmNZBRLRw5ZzpnEUWq6Q==" saltValue="ctFarfi+kf+Hmn+/rcgkRw==" spinCount="100000" sheet="1" object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Tāme</vt:lpstr>
      <vt:lpstr>bloki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Kristaps</dc:creator>
  <cp:lastModifiedBy>Kristaps</cp:lastModifiedBy>
  <dcterms:created xsi:type="dcterms:W3CDTF">2017-12-13T09:23:07Z</dcterms:created>
  <dcterms:modified xsi:type="dcterms:W3CDTF">2019-01-14T12:32:33Z</dcterms:modified>
</cp:coreProperties>
</file>